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myskilbred/Dropbox/Juneau Community Foundation/FUNDS/Corbus Funds/Hope Endowment Fund/"/>
    </mc:Choice>
  </mc:AlternateContent>
  <xr:revisionPtr revIDLastSave="0" documentId="8_{59A40274-CB4B-B246-A125-550EA2A5E42B}" xr6:coauthVersionLast="47" xr6:coauthVersionMax="47" xr10:uidLastSave="{00000000-0000-0000-0000-000000000000}"/>
  <bookViews>
    <workbookView xWindow="2820" yWindow="10920" windowWidth="28800" windowHeight="18000" xr2:uid="{4B90F9A4-6981-4EFA-9527-5B88A94C8D67}"/>
  </bookViews>
  <sheets>
    <sheet name="Grant Summary" sheetId="1" r:id="rId1"/>
  </sheets>
  <definedNames>
    <definedName name="_xlnm.Print_Area" localSheetId="0">'Grant Summary'!$A$2:$AH$59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F9" i="1"/>
  <c r="E8" i="1"/>
  <c r="C8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4" i="1"/>
  <c r="C33" i="1"/>
  <c r="C32" i="1"/>
  <c r="C31" i="1"/>
  <c r="C30" i="1"/>
  <c r="C29" i="1"/>
  <c r="C28" i="1"/>
  <c r="C27" i="1"/>
  <c r="C25" i="1"/>
  <c r="C24" i="1"/>
  <c r="C23" i="1"/>
  <c r="C22" i="1"/>
  <c r="C20" i="1"/>
  <c r="C19" i="1"/>
  <c r="C18" i="1"/>
  <c r="C17" i="1"/>
  <c r="C16" i="1"/>
  <c r="C15" i="1"/>
  <c r="C14" i="1"/>
  <c r="C12" i="1"/>
  <c r="C11" i="1"/>
  <c r="C1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4" i="1"/>
  <c r="F33" i="1"/>
  <c r="F32" i="1"/>
  <c r="F31" i="1"/>
  <c r="F30" i="1"/>
  <c r="F29" i="1"/>
  <c r="F28" i="1"/>
  <c r="F27" i="1"/>
  <c r="F25" i="1"/>
  <c r="F24" i="1"/>
  <c r="F23" i="1"/>
  <c r="F22" i="1"/>
  <c r="F21" i="1"/>
  <c r="F20" i="1"/>
  <c r="F19" i="1"/>
  <c r="F18" i="1"/>
  <c r="F17" i="1"/>
  <c r="F16" i="1"/>
  <c r="F15" i="1"/>
  <c r="F14" i="1"/>
  <c r="F12" i="1"/>
  <c r="F11" i="1"/>
  <c r="F10" i="1"/>
  <c r="F8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5" i="1"/>
  <c r="E24" i="1"/>
  <c r="E23" i="1"/>
  <c r="E22" i="1"/>
  <c r="E20" i="1"/>
  <c r="E19" i="1"/>
  <c r="E18" i="1"/>
  <c r="E17" i="1"/>
  <c r="E16" i="1"/>
  <c r="E15" i="1"/>
  <c r="E14" i="1"/>
  <c r="E13" i="1"/>
  <c r="E12" i="1"/>
  <c r="E11" i="1"/>
  <c r="E10" i="1"/>
  <c r="E9" i="1"/>
  <c r="I51" i="1"/>
  <c r="H51" i="1"/>
  <c r="H57" i="1" s="1"/>
  <c r="AF51" i="1" l="1"/>
  <c r="AG26" i="1"/>
  <c r="AG51" i="1" s="1"/>
  <c r="K51" i="1"/>
  <c r="K57" i="1" s="1"/>
  <c r="L51" i="1"/>
  <c r="N26" i="1" l="1"/>
  <c r="N51" i="1"/>
  <c r="O51" i="1"/>
  <c r="T51" i="1" l="1"/>
  <c r="W51" i="1"/>
  <c r="Z51" i="1"/>
  <c r="AA51" i="1"/>
  <c r="AC51" i="1"/>
  <c r="AD51" i="1"/>
  <c r="X35" i="1"/>
  <c r="U26" i="1"/>
  <c r="F26" i="1" s="1"/>
  <c r="R13" i="1"/>
  <c r="F13" i="1" l="1"/>
  <c r="C13" i="1"/>
  <c r="C35" i="1"/>
  <c r="F35" i="1"/>
  <c r="U51" i="1"/>
  <c r="X51" i="1"/>
  <c r="R51" i="1"/>
  <c r="W53" i="1"/>
  <c r="F51" i="1" l="1"/>
  <c r="AC57" i="1" l="1"/>
  <c r="Z57" i="1"/>
  <c r="W54" i="1" s="1"/>
  <c r="Q26" i="1"/>
  <c r="E26" i="1" l="1"/>
  <c r="C26" i="1"/>
  <c r="W57" i="1"/>
  <c r="T54" i="1" s="1"/>
  <c r="T57" i="1" s="1"/>
  <c r="Q54" i="1" s="1"/>
  <c r="Q21" i="1"/>
  <c r="E21" i="1" l="1"/>
  <c r="E51" i="1" s="1"/>
  <c r="C21" i="1"/>
  <c r="C51" i="1" s="1"/>
  <c r="Q51" i="1"/>
  <c r="Q57" i="1" s="1"/>
  <c r="N54" i="1" s="1"/>
  <c r="N5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Gayle Starbard</author>
  </authors>
  <commentList>
    <comment ref="AG35" authorId="0" shapeId="0" xr:uid="{0DE0F2FD-0C09-4E1C-9533-C4B66B2F5D6D}">
      <text>
        <r>
          <rPr>
            <b/>
            <sz val="9"/>
            <color indexed="81"/>
            <rFont val="Tahoma"/>
            <family val="2"/>
          </rPr>
          <t>Gayle Starbard:</t>
        </r>
        <r>
          <rPr>
            <sz val="9"/>
            <color indexed="81"/>
            <rFont val="Tahoma"/>
            <family val="2"/>
          </rPr>
          <t xml:space="preserve">
Riverbend School</t>
        </r>
      </text>
    </comment>
    <comment ref="Z55" authorId="0" shapeId="0" xr:uid="{D94A4D43-22F9-411F-91FC-89EA6CD950F8}">
      <text>
        <r>
          <rPr>
            <b/>
            <sz val="9"/>
            <color indexed="81"/>
            <rFont val="Tahoma"/>
            <family val="2"/>
          </rPr>
          <t>Gayle Starbard:</t>
        </r>
        <r>
          <rPr>
            <sz val="9"/>
            <color indexed="81"/>
            <rFont val="Tahoma"/>
            <family val="2"/>
          </rPr>
          <t xml:space="preserve">
NCADD unspent grant funds from 2017
</t>
        </r>
      </text>
    </comment>
  </commentList>
</comments>
</file>

<file path=xl/sharedStrings.xml><?xml version="1.0" encoding="utf-8"?>
<sst xmlns="http://schemas.openxmlformats.org/spreadsheetml/2006/main" count="73" uniqueCount="55">
  <si>
    <t>Alaska Legal Services</t>
  </si>
  <si>
    <t>AWARE</t>
  </si>
  <si>
    <t xml:space="preserve">Douglas Community United Meth </t>
  </si>
  <si>
    <t>Gastineau Human Services</t>
  </si>
  <si>
    <t>JCF Operating</t>
  </si>
  <si>
    <t>Big Brothers Big Sisters</t>
  </si>
  <si>
    <t>CCTHITA</t>
  </si>
  <si>
    <t>Disability Law Center</t>
  </si>
  <si>
    <t>Family Promise of Juneau</t>
  </si>
  <si>
    <t>Juneau Family Birth Center</t>
  </si>
  <si>
    <t>NAMI - Juneau</t>
  </si>
  <si>
    <t>Polaris House</t>
  </si>
  <si>
    <t>SAIL</t>
  </si>
  <si>
    <t>SERRC</t>
  </si>
  <si>
    <t>Total</t>
  </si>
  <si>
    <t>Catholic Community Service</t>
  </si>
  <si>
    <t>Alaskan AIDS Assistance Association</t>
  </si>
  <si>
    <t>Facing Foster Care Alaska</t>
  </si>
  <si>
    <t>JCCM - Glory Hall</t>
  </si>
  <si>
    <t>Juneau Youth Services</t>
  </si>
  <si>
    <t>Juneau Housing First Collaborative</t>
  </si>
  <si>
    <t>Haven House</t>
  </si>
  <si>
    <t>St. Vincent de Paul</t>
  </si>
  <si>
    <t>Juneau School District</t>
  </si>
  <si>
    <t>Carryover to future years</t>
  </si>
  <si>
    <t>CBJ Annual Funding</t>
  </si>
  <si>
    <t>NCADD</t>
  </si>
  <si>
    <t>Refund - NCADD</t>
  </si>
  <si>
    <t>Carryover from prior years</t>
  </si>
  <si>
    <t>Grantee</t>
  </si>
  <si>
    <t>Alaska Development Corp</t>
  </si>
  <si>
    <t>Resurrection Lutheran Church - JUMPP</t>
  </si>
  <si>
    <t>JAMHI Health &amp; Wellness</t>
  </si>
  <si>
    <t>Special funding to JCCM - Glory Hall</t>
  </si>
  <si>
    <t>MHSA Community Plan</t>
  </si>
  <si>
    <t>CBJ</t>
  </si>
  <si>
    <t>Hope</t>
  </si>
  <si>
    <t>Combined Total</t>
  </si>
  <si>
    <t>Juneau Police Department</t>
  </si>
  <si>
    <t>Zach Gordon Youth Center</t>
  </si>
  <si>
    <t>Bartlett Regional Hospital</t>
  </si>
  <si>
    <t>Northern Light UM Church - JUMPP</t>
  </si>
  <si>
    <t>Assoc for Education Young Children</t>
  </si>
  <si>
    <t>Eagle River Methodist Church</t>
  </si>
  <si>
    <t xml:space="preserve">SUMMARY OF CBJ &amp; JUNEAU HOPE ENDOWMENT FUND GRANTS </t>
  </si>
  <si>
    <t>JUNEAU COMMUNITY FOUNDATION</t>
  </si>
  <si>
    <t>Goldbelt Heritage Foundation</t>
  </si>
  <si>
    <t>United Human Services</t>
  </si>
  <si>
    <t>Sheiyi Xaat Hit Youth Shelter</t>
  </si>
  <si>
    <t>Southeast Alaska Food Bank</t>
  </si>
  <si>
    <t>Communities in Schools</t>
  </si>
  <si>
    <t>Discovery Southeast</t>
  </si>
  <si>
    <t>Front Street Center</t>
  </si>
  <si>
    <t>Spruce Root - HaaYiatx'u Saiani</t>
  </si>
  <si>
    <t>FOR YEARS 2016 - 2024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</si>
</sst>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Aptos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ptos"/>
      <family val="2"/>
    </font>
    <font>
      <sz val="12"/>
      <color theme="1"/>
      <name val="Aptos SemiBold"/>
      <family val="2"/>
    </font>
    <font>
      <sz val="11"/>
      <color theme="1"/>
      <name val="Aptos SemiBold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3" fontId="1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43" fontId="4" fillId="0" borderId="0" xfId="0" applyNumberFormat="1" applyFont="1"/>
    <xf numFmtId="43" fontId="4" fillId="0" borderId="1" xfId="0" applyNumberFormat="1" applyFont="1" applyBorder="1"/>
    <xf numFmtId="43" fontId="4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43" fontId="5" fillId="0" borderId="0" xfId="0" applyNumberFormat="1" applyFont="1"/>
    <xf numFmtId="0" fontId="6" fillId="0" borderId="0" xfId="0" applyFo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8AFC2-B149-4ABB-B564-B052B4AD9FB2}">
  <sheetPr>
    <pageSetUpPr autoPageBreaks="0"/>
  </sheetPr>
  <dimension ref="A1:AH63"/>
  <sheetViews>
    <sheetView showGridLines="0" tabSelected="1" zoomScaleNormal="100" zoomScaleSheetLayoutView="100" workbookViewId="0">
      <pane xSplit="1" ySplit="7" topLeftCell="B25" activePane="bottomRight" state="frozen"/>
      <selection pane="topRight" activeCell="B1" sqref="B1"/>
      <selection pane="bottomLeft" activeCell="A7" sqref="A7"/>
      <selection pane="bottomRight" activeCell="A5" sqref="A5"/>
    </sheetView>
  </sheetViews>
  <sheetFormatPr baseColWidth="10" defaultColWidth="9" defaultRowHeight="16" x14ac:dyDescent="0.2"/>
  <cols>
    <col min="1" max="1" width="35.83203125" style="1" customWidth="1"/>
    <col min="2" max="2" width="1.6640625" style="1" customWidth="1"/>
    <col min="3" max="3" width="14.6640625" style="1" bestFit="1" customWidth="1"/>
    <col min="4" max="4" width="1.6640625" style="1" customWidth="1"/>
    <col min="5" max="6" width="12.6640625" style="1" customWidth="1"/>
    <col min="7" max="7" width="1.6640625" style="1" customWidth="1"/>
    <col min="8" max="9" width="12.6640625" style="2" customWidth="1"/>
    <col min="10" max="10" width="1.6640625" style="1" customWidth="1"/>
    <col min="11" max="12" width="12.6640625" style="2" customWidth="1"/>
    <col min="13" max="13" width="1.6640625" style="1" customWidth="1"/>
    <col min="14" max="15" width="12.6640625" style="2" customWidth="1"/>
    <col min="16" max="16" width="1.6640625" style="1" customWidth="1"/>
    <col min="17" max="18" width="12.6640625" style="2" customWidth="1"/>
    <col min="19" max="19" width="1.6640625" style="1" customWidth="1"/>
    <col min="20" max="21" width="12.6640625" style="3" customWidth="1"/>
    <col min="22" max="22" width="1.6640625" style="1" customWidth="1"/>
    <col min="23" max="24" width="12.6640625" style="1" customWidth="1"/>
    <col min="25" max="25" width="1.6640625" style="1" customWidth="1"/>
    <col min="26" max="27" width="12.6640625" style="1" customWidth="1"/>
    <col min="28" max="28" width="1.6640625" style="1" customWidth="1"/>
    <col min="29" max="30" width="12.6640625" style="1" customWidth="1"/>
    <col min="31" max="31" width="1.6640625" style="1" customWidth="1"/>
    <col min="32" max="33" width="12.6640625" style="1" customWidth="1"/>
    <col min="34" max="34" width="1.6640625" style="1" customWidth="1"/>
    <col min="35" max="35" width="2.6640625" style="1" customWidth="1"/>
    <col min="36" max="16384" width="9" style="1"/>
  </cols>
  <sheetData>
    <row r="1" spans="1:34" s="9" customFormat="1" x14ac:dyDescent="0.2">
      <c r="A1" s="9" t="s">
        <v>45</v>
      </c>
    </row>
    <row r="2" spans="1:34" s="9" customFormat="1" x14ac:dyDescent="0.2">
      <c r="A2" s="9" t="s">
        <v>44</v>
      </c>
      <c r="H2" s="10"/>
      <c r="I2" s="10"/>
      <c r="K2" s="10"/>
      <c r="L2" s="10"/>
      <c r="N2" s="10"/>
      <c r="O2" s="10"/>
      <c r="Q2" s="10"/>
      <c r="R2" s="10"/>
      <c r="T2" s="11"/>
      <c r="U2" s="11"/>
    </row>
    <row r="3" spans="1:34" s="9" customFormat="1" x14ac:dyDescent="0.2">
      <c r="A3" s="9" t="s">
        <v>54</v>
      </c>
      <c r="H3" s="10"/>
      <c r="I3" s="10"/>
      <c r="K3" s="10"/>
      <c r="L3" s="10"/>
      <c r="N3" s="10"/>
      <c r="O3" s="10"/>
      <c r="Q3" s="10"/>
      <c r="R3" s="10"/>
      <c r="T3" s="11"/>
      <c r="U3" s="11"/>
    </row>
    <row r="4" spans="1:34" s="9" customFormat="1" x14ac:dyDescent="0.2">
      <c r="H4" s="10"/>
      <c r="I4" s="10"/>
      <c r="K4" s="10"/>
      <c r="L4" s="10"/>
      <c r="N4" s="10"/>
      <c r="O4" s="10"/>
      <c r="Q4" s="10"/>
      <c r="R4" s="10"/>
      <c r="T4" s="11"/>
      <c r="U4" s="11"/>
    </row>
    <row r="5" spans="1:34" s="12" customFormat="1" ht="15" x14ac:dyDescent="0.2">
      <c r="C5" s="17" t="s">
        <v>37</v>
      </c>
      <c r="E5" s="16" t="s">
        <v>14</v>
      </c>
      <c r="F5" s="16"/>
      <c r="H5" s="16">
        <v>2024</v>
      </c>
      <c r="I5" s="16"/>
      <c r="K5" s="16">
        <v>2023</v>
      </c>
      <c r="L5" s="16"/>
      <c r="N5" s="16">
        <v>2022</v>
      </c>
      <c r="O5" s="16"/>
      <c r="Q5" s="16">
        <v>2021</v>
      </c>
      <c r="R5" s="16"/>
      <c r="T5" s="16">
        <v>2020</v>
      </c>
      <c r="U5" s="16"/>
      <c r="W5" s="16">
        <v>2019</v>
      </c>
      <c r="X5" s="16"/>
      <c r="Z5" s="16">
        <v>2018</v>
      </c>
      <c r="AA5" s="16"/>
      <c r="AC5" s="16">
        <v>2017</v>
      </c>
      <c r="AD5" s="16"/>
      <c r="AF5" s="16">
        <v>2016</v>
      </c>
      <c r="AG5" s="16"/>
    </row>
    <row r="6" spans="1:34" s="12" customFormat="1" ht="15" x14ac:dyDescent="0.2">
      <c r="A6" s="13" t="s">
        <v>29</v>
      </c>
      <c r="B6" s="14"/>
      <c r="C6" s="18"/>
      <c r="D6" s="14"/>
      <c r="E6" s="13" t="s">
        <v>35</v>
      </c>
      <c r="F6" s="15" t="s">
        <v>36</v>
      </c>
      <c r="G6" s="14"/>
      <c r="H6" s="13" t="s">
        <v>35</v>
      </c>
      <c r="I6" s="15" t="s">
        <v>36</v>
      </c>
      <c r="J6" s="14"/>
      <c r="K6" s="13" t="s">
        <v>35</v>
      </c>
      <c r="L6" s="15" t="s">
        <v>36</v>
      </c>
      <c r="M6" s="14"/>
      <c r="N6" s="13" t="s">
        <v>35</v>
      </c>
      <c r="O6" s="15" t="s">
        <v>36</v>
      </c>
      <c r="P6" s="14"/>
      <c r="Q6" s="13" t="s">
        <v>35</v>
      </c>
      <c r="R6" s="15" t="s">
        <v>36</v>
      </c>
      <c r="S6" s="14"/>
      <c r="T6" s="13" t="s">
        <v>35</v>
      </c>
      <c r="U6" s="15" t="s">
        <v>36</v>
      </c>
      <c r="V6" s="14"/>
      <c r="W6" s="13" t="s">
        <v>35</v>
      </c>
      <c r="X6" s="15" t="s">
        <v>36</v>
      </c>
      <c r="Y6" s="14"/>
      <c r="Z6" s="13" t="s">
        <v>35</v>
      </c>
      <c r="AA6" s="15" t="s">
        <v>36</v>
      </c>
      <c r="AB6" s="14"/>
      <c r="AC6" s="13" t="s">
        <v>35</v>
      </c>
      <c r="AD6" s="15" t="s">
        <v>36</v>
      </c>
      <c r="AE6" s="14"/>
      <c r="AF6" s="13" t="s">
        <v>35</v>
      </c>
      <c r="AG6" s="15" t="s">
        <v>36</v>
      </c>
      <c r="AH6" s="14"/>
    </row>
    <row r="7" spans="1:34" ht="6.75" customHeight="1" x14ac:dyDescent="0.2"/>
    <row r="8" spans="1:34" s="4" customFormat="1" ht="15" x14ac:dyDescent="0.2">
      <c r="A8" s="4" t="s">
        <v>4</v>
      </c>
      <c r="C8" s="6">
        <f t="shared" ref="C8:C49" si="0">SUM(H8:AG8)</f>
        <v>320000</v>
      </c>
      <c r="E8" s="6">
        <f t="shared" ref="E8:E49" si="1">H8+K8+N8+Q8+T8+W8+Z8+AC8+AF8</f>
        <v>320000</v>
      </c>
      <c r="F8" s="6">
        <f t="shared" ref="F8:F49" si="2">I8+L8+O8+R8+U8+X8+AA8+AD8+AG8</f>
        <v>0</v>
      </c>
      <c r="H8" s="6">
        <v>50000</v>
      </c>
      <c r="I8" s="6">
        <v>0</v>
      </c>
      <c r="K8" s="6">
        <v>50000</v>
      </c>
      <c r="L8" s="6">
        <v>0</v>
      </c>
      <c r="N8" s="6">
        <v>50000</v>
      </c>
      <c r="O8" s="6"/>
      <c r="Q8" s="6">
        <v>30000</v>
      </c>
      <c r="R8" s="6">
        <v>0</v>
      </c>
      <c r="T8" s="6">
        <v>30000</v>
      </c>
      <c r="U8" s="6">
        <v>0</v>
      </c>
      <c r="W8" s="6">
        <v>30000</v>
      </c>
      <c r="X8" s="6">
        <v>0</v>
      </c>
      <c r="Z8" s="6">
        <v>30000</v>
      </c>
      <c r="AA8" s="6">
        <v>0</v>
      </c>
      <c r="AC8" s="6">
        <v>25000</v>
      </c>
      <c r="AD8" s="6">
        <v>0</v>
      </c>
      <c r="AF8" s="6">
        <v>25000</v>
      </c>
      <c r="AG8" s="6">
        <v>0</v>
      </c>
    </row>
    <row r="9" spans="1:34" s="4" customFormat="1" ht="15" x14ac:dyDescent="0.2">
      <c r="A9" s="4" t="s">
        <v>30</v>
      </c>
      <c r="C9" s="6">
        <f t="shared" si="0"/>
        <v>21760</v>
      </c>
      <c r="E9" s="6">
        <f t="shared" si="1"/>
        <v>11060</v>
      </c>
      <c r="F9" s="6">
        <f t="shared" si="2"/>
        <v>10700</v>
      </c>
      <c r="H9" s="6">
        <v>0</v>
      </c>
      <c r="I9" s="6">
        <v>0</v>
      </c>
      <c r="K9" s="6">
        <v>0</v>
      </c>
      <c r="L9" s="6">
        <v>0</v>
      </c>
      <c r="N9" s="6">
        <v>0</v>
      </c>
      <c r="O9" s="6">
        <v>0</v>
      </c>
      <c r="Q9" s="6">
        <v>0</v>
      </c>
      <c r="R9" s="6">
        <v>0</v>
      </c>
      <c r="T9" s="6">
        <v>0</v>
      </c>
      <c r="U9" s="6">
        <v>0</v>
      </c>
      <c r="W9" s="6">
        <v>5260</v>
      </c>
      <c r="X9" s="6">
        <v>5000</v>
      </c>
      <c r="Z9" s="6">
        <v>0</v>
      </c>
      <c r="AA9" s="6">
        <v>4500</v>
      </c>
      <c r="AC9" s="6">
        <v>0</v>
      </c>
      <c r="AD9" s="6">
        <v>0</v>
      </c>
      <c r="AF9" s="6">
        <v>5800</v>
      </c>
      <c r="AG9" s="6">
        <v>1200</v>
      </c>
    </row>
    <row r="10" spans="1:34" s="4" customFormat="1" ht="15" x14ac:dyDescent="0.2">
      <c r="A10" s="4" t="s">
        <v>0</v>
      </c>
      <c r="C10" s="6">
        <f t="shared" si="0"/>
        <v>766561.21</v>
      </c>
      <c r="E10" s="6">
        <f t="shared" si="1"/>
        <v>130768.21</v>
      </c>
      <c r="F10" s="6">
        <f t="shared" si="2"/>
        <v>635793</v>
      </c>
      <c r="H10" s="6">
        <v>0</v>
      </c>
      <c r="I10" s="6">
        <v>186055</v>
      </c>
      <c r="K10" s="6">
        <v>0</v>
      </c>
      <c r="L10" s="6">
        <v>97000</v>
      </c>
      <c r="N10" s="6">
        <v>19000</v>
      </c>
      <c r="O10" s="6">
        <v>78000</v>
      </c>
      <c r="Q10" s="6">
        <v>0</v>
      </c>
      <c r="R10" s="6">
        <v>78000</v>
      </c>
      <c r="T10" s="6">
        <v>75868.210000000006</v>
      </c>
      <c r="U10" s="6">
        <v>0</v>
      </c>
      <c r="W10" s="6">
        <v>0</v>
      </c>
      <c r="X10" s="6">
        <v>70138</v>
      </c>
      <c r="Z10" s="6">
        <v>7500</v>
      </c>
      <c r="AA10" s="6">
        <v>50000</v>
      </c>
      <c r="AC10" s="6">
        <v>0</v>
      </c>
      <c r="AD10" s="6">
        <v>35000</v>
      </c>
      <c r="AF10" s="6">
        <v>28400</v>
      </c>
      <c r="AG10" s="6">
        <v>41600</v>
      </c>
    </row>
    <row r="11" spans="1:34" s="4" customFormat="1" ht="15" x14ac:dyDescent="0.2">
      <c r="A11" s="4" t="s">
        <v>16</v>
      </c>
      <c r="C11" s="6">
        <f t="shared" si="0"/>
        <v>170760</v>
      </c>
      <c r="E11" s="6">
        <f t="shared" si="1"/>
        <v>140760</v>
      </c>
      <c r="F11" s="6">
        <f t="shared" si="2"/>
        <v>30000</v>
      </c>
      <c r="H11" s="6">
        <v>12760</v>
      </c>
      <c r="I11" s="6">
        <v>0</v>
      </c>
      <c r="K11" s="6">
        <v>92000</v>
      </c>
      <c r="L11" s="6">
        <v>0</v>
      </c>
      <c r="N11" s="6">
        <v>21000</v>
      </c>
      <c r="O11" s="6">
        <v>0</v>
      </c>
      <c r="Q11" s="6">
        <v>15000</v>
      </c>
      <c r="R11" s="6">
        <v>0</v>
      </c>
      <c r="T11" s="6">
        <v>0</v>
      </c>
      <c r="U11" s="6">
        <v>15000</v>
      </c>
      <c r="W11" s="6">
        <v>0</v>
      </c>
      <c r="X11" s="6">
        <v>15000</v>
      </c>
      <c r="Z11" s="6">
        <v>0</v>
      </c>
      <c r="AA11" s="6">
        <v>0</v>
      </c>
      <c r="AC11" s="6">
        <v>0</v>
      </c>
      <c r="AD11" s="6">
        <v>0</v>
      </c>
      <c r="AF11" s="6">
        <v>0</v>
      </c>
      <c r="AG11" s="6">
        <v>0</v>
      </c>
    </row>
    <row r="12" spans="1:34" s="4" customFormat="1" ht="15" x14ac:dyDescent="0.2">
      <c r="A12" s="4" t="s">
        <v>42</v>
      </c>
      <c r="C12" s="6">
        <f t="shared" si="0"/>
        <v>140000</v>
      </c>
      <c r="E12" s="6">
        <f t="shared" si="1"/>
        <v>25000</v>
      </c>
      <c r="F12" s="6">
        <f t="shared" si="2"/>
        <v>115000</v>
      </c>
      <c r="H12" s="6">
        <v>0</v>
      </c>
      <c r="I12" s="6">
        <v>0</v>
      </c>
      <c r="K12" s="6">
        <v>0</v>
      </c>
      <c r="L12" s="6">
        <v>0</v>
      </c>
      <c r="N12" s="6">
        <v>0</v>
      </c>
      <c r="O12" s="6">
        <v>0</v>
      </c>
      <c r="Q12" s="6">
        <v>0</v>
      </c>
      <c r="R12" s="6">
        <v>0</v>
      </c>
      <c r="T12" s="6">
        <v>0</v>
      </c>
      <c r="U12" s="6">
        <v>0</v>
      </c>
      <c r="W12" s="6">
        <v>0</v>
      </c>
      <c r="X12" s="6">
        <v>0</v>
      </c>
      <c r="Z12" s="6">
        <v>0</v>
      </c>
      <c r="AA12" s="6">
        <v>0</v>
      </c>
      <c r="AC12" s="6">
        <v>0</v>
      </c>
      <c r="AD12" s="6">
        <v>70000</v>
      </c>
      <c r="AF12" s="6">
        <v>25000</v>
      </c>
      <c r="AG12" s="6">
        <v>45000</v>
      </c>
    </row>
    <row r="13" spans="1:34" s="4" customFormat="1" ht="15" x14ac:dyDescent="0.2">
      <c r="A13" s="4" t="s">
        <v>1</v>
      </c>
      <c r="C13" s="6">
        <f t="shared" si="0"/>
        <v>975612</v>
      </c>
      <c r="E13" s="6">
        <f t="shared" si="1"/>
        <v>238750</v>
      </c>
      <c r="F13" s="6">
        <f t="shared" si="2"/>
        <v>736862</v>
      </c>
      <c r="H13" s="6">
        <v>0</v>
      </c>
      <c r="I13" s="6">
        <v>158016</v>
      </c>
      <c r="K13" s="6">
        <v>0</v>
      </c>
      <c r="L13" s="6">
        <v>158016</v>
      </c>
      <c r="N13" s="6">
        <v>58750</v>
      </c>
      <c r="O13" s="6">
        <v>0</v>
      </c>
      <c r="Q13" s="6">
        <v>0</v>
      </c>
      <c r="R13" s="6">
        <f>80000+30000</f>
        <v>110000</v>
      </c>
      <c r="T13" s="6">
        <v>30000</v>
      </c>
      <c r="U13" s="6">
        <v>50000</v>
      </c>
      <c r="W13" s="6">
        <v>40000</v>
      </c>
      <c r="X13" s="6">
        <v>40000</v>
      </c>
      <c r="Z13" s="6">
        <v>20000</v>
      </c>
      <c r="AA13" s="6">
        <v>60000</v>
      </c>
      <c r="AC13" s="6">
        <v>0</v>
      </c>
      <c r="AD13" s="6">
        <v>115830</v>
      </c>
      <c r="AF13" s="6">
        <v>90000</v>
      </c>
      <c r="AG13" s="6">
        <v>45000</v>
      </c>
    </row>
    <row r="14" spans="1:34" s="4" customFormat="1" ht="15" x14ac:dyDescent="0.2">
      <c r="A14" s="4" t="s">
        <v>40</v>
      </c>
      <c r="C14" s="6">
        <f t="shared" si="0"/>
        <v>767379.37</v>
      </c>
      <c r="E14" s="6">
        <f t="shared" si="1"/>
        <v>0</v>
      </c>
      <c r="F14" s="6">
        <f t="shared" si="2"/>
        <v>767379.37</v>
      </c>
      <c r="H14" s="6">
        <v>0</v>
      </c>
      <c r="I14" s="6">
        <v>0</v>
      </c>
      <c r="K14" s="6">
        <v>0</v>
      </c>
      <c r="L14" s="6">
        <v>152594</v>
      </c>
      <c r="N14" s="6">
        <v>0</v>
      </c>
      <c r="O14" s="6">
        <v>200000</v>
      </c>
      <c r="Q14" s="6">
        <v>0</v>
      </c>
      <c r="R14" s="6">
        <v>210000</v>
      </c>
      <c r="T14" s="6">
        <v>0</v>
      </c>
      <c r="U14" s="6">
        <v>204785.37</v>
      </c>
      <c r="W14" s="6">
        <v>0</v>
      </c>
      <c r="X14" s="6">
        <v>0</v>
      </c>
      <c r="Z14" s="6">
        <v>0</v>
      </c>
      <c r="AA14" s="6">
        <v>0</v>
      </c>
      <c r="AC14" s="6"/>
      <c r="AD14" s="6">
        <v>0</v>
      </c>
      <c r="AF14" s="6">
        <v>0</v>
      </c>
      <c r="AG14" s="6">
        <v>0</v>
      </c>
    </row>
    <row r="15" spans="1:34" s="4" customFormat="1" ht="15" x14ac:dyDescent="0.2">
      <c r="A15" s="4" t="s">
        <v>5</v>
      </c>
      <c r="C15" s="6">
        <f t="shared" si="0"/>
        <v>222000</v>
      </c>
      <c r="E15" s="6">
        <f t="shared" si="1"/>
        <v>222000</v>
      </c>
      <c r="F15" s="6">
        <f t="shared" si="2"/>
        <v>0</v>
      </c>
      <c r="H15" s="6">
        <v>50000</v>
      </c>
      <c r="I15" s="6">
        <v>0</v>
      </c>
      <c r="K15" s="6">
        <v>0</v>
      </c>
      <c r="L15" s="6">
        <v>0</v>
      </c>
      <c r="N15" s="6">
        <v>10000</v>
      </c>
      <c r="O15" s="6">
        <v>0</v>
      </c>
      <c r="Q15" s="6">
        <v>15000</v>
      </c>
      <c r="R15" s="6">
        <v>0</v>
      </c>
      <c r="T15" s="6">
        <v>25000</v>
      </c>
      <c r="U15" s="6">
        <v>0</v>
      </c>
      <c r="W15" s="6">
        <v>35000</v>
      </c>
      <c r="X15" s="6">
        <v>0</v>
      </c>
      <c r="Z15" s="6">
        <v>35000</v>
      </c>
      <c r="AA15" s="6">
        <v>0</v>
      </c>
      <c r="AC15" s="6">
        <v>30000</v>
      </c>
      <c r="AD15" s="6">
        <v>0</v>
      </c>
      <c r="AF15" s="6">
        <v>22000</v>
      </c>
      <c r="AG15" s="6">
        <v>0</v>
      </c>
    </row>
    <row r="16" spans="1:34" s="4" customFormat="1" ht="15" x14ac:dyDescent="0.2">
      <c r="A16" s="4" t="s">
        <v>15</v>
      </c>
      <c r="C16" s="6">
        <f t="shared" si="0"/>
        <v>1711444.05</v>
      </c>
      <c r="E16" s="6">
        <f t="shared" si="1"/>
        <v>997421.05</v>
      </c>
      <c r="F16" s="6">
        <f t="shared" si="2"/>
        <v>714023</v>
      </c>
      <c r="H16" s="6">
        <v>110000</v>
      </c>
      <c r="I16" s="6">
        <v>0</v>
      </c>
      <c r="K16" s="6">
        <v>110000</v>
      </c>
      <c r="L16" s="6">
        <v>0</v>
      </c>
      <c r="N16" s="6">
        <v>44000</v>
      </c>
      <c r="O16" s="6">
        <v>199241</v>
      </c>
      <c r="Q16" s="6">
        <v>109881</v>
      </c>
      <c r="R16" s="6">
        <v>85000</v>
      </c>
      <c r="T16" s="6">
        <v>182140.05</v>
      </c>
      <c r="U16" s="6">
        <v>13850</v>
      </c>
      <c r="W16" s="6">
        <v>85000</v>
      </c>
      <c r="X16" s="6">
        <v>115981</v>
      </c>
      <c r="Z16" s="6">
        <v>119400</v>
      </c>
      <c r="AA16" s="6">
        <v>99951</v>
      </c>
      <c r="AC16" s="6">
        <v>90000</v>
      </c>
      <c r="AD16" s="6">
        <v>150000</v>
      </c>
      <c r="AF16" s="6">
        <v>147000</v>
      </c>
      <c r="AG16" s="6">
        <v>50000</v>
      </c>
    </row>
    <row r="17" spans="1:33" s="4" customFormat="1" ht="15" x14ac:dyDescent="0.2">
      <c r="A17" s="4" t="s">
        <v>6</v>
      </c>
      <c r="C17" s="6">
        <f t="shared" si="0"/>
        <v>50000</v>
      </c>
      <c r="E17" s="6">
        <f t="shared" si="1"/>
        <v>50000</v>
      </c>
      <c r="F17" s="6">
        <f t="shared" si="2"/>
        <v>0</v>
      </c>
      <c r="H17" s="6">
        <v>0</v>
      </c>
      <c r="I17" s="6">
        <v>0</v>
      </c>
      <c r="K17" s="6">
        <v>0</v>
      </c>
      <c r="L17" s="6">
        <v>0</v>
      </c>
      <c r="N17" s="6">
        <v>0</v>
      </c>
      <c r="O17" s="6">
        <v>0</v>
      </c>
      <c r="Q17" s="6">
        <v>50000</v>
      </c>
      <c r="R17" s="6">
        <v>0</v>
      </c>
      <c r="T17" s="6">
        <v>0</v>
      </c>
      <c r="U17" s="6">
        <v>0</v>
      </c>
      <c r="W17" s="6">
        <v>0</v>
      </c>
      <c r="X17" s="6">
        <v>0</v>
      </c>
      <c r="Z17" s="6">
        <v>0</v>
      </c>
      <c r="AA17" s="6">
        <v>0</v>
      </c>
      <c r="AC17" s="6">
        <v>0</v>
      </c>
      <c r="AD17" s="6">
        <v>0</v>
      </c>
      <c r="AF17" s="6">
        <v>0</v>
      </c>
      <c r="AG17" s="6">
        <v>0</v>
      </c>
    </row>
    <row r="18" spans="1:33" s="4" customFormat="1" ht="15" x14ac:dyDescent="0.2">
      <c r="A18" s="4" t="s">
        <v>50</v>
      </c>
      <c r="C18" s="6">
        <f t="shared" si="0"/>
        <v>25000</v>
      </c>
      <c r="E18" s="6">
        <f t="shared" si="1"/>
        <v>0</v>
      </c>
      <c r="F18" s="6">
        <f t="shared" si="2"/>
        <v>25000</v>
      </c>
      <c r="H18" s="6">
        <v>0</v>
      </c>
      <c r="I18" s="6">
        <v>0</v>
      </c>
      <c r="K18" s="6">
        <v>0</v>
      </c>
      <c r="L18" s="6">
        <v>0</v>
      </c>
      <c r="N18" s="6">
        <v>0</v>
      </c>
      <c r="O18" s="6">
        <v>0</v>
      </c>
      <c r="Q18" s="6">
        <v>0</v>
      </c>
      <c r="R18" s="6">
        <v>0</v>
      </c>
      <c r="T18" s="6">
        <v>0</v>
      </c>
      <c r="U18" s="6">
        <v>0</v>
      </c>
      <c r="W18" s="6">
        <v>0</v>
      </c>
      <c r="X18" s="6">
        <v>0</v>
      </c>
      <c r="Z18" s="6">
        <v>0</v>
      </c>
      <c r="AA18" s="6">
        <v>0</v>
      </c>
      <c r="AC18" s="6">
        <v>0</v>
      </c>
      <c r="AD18" s="6">
        <v>0</v>
      </c>
      <c r="AF18" s="6">
        <v>0</v>
      </c>
      <c r="AG18" s="6">
        <v>25000</v>
      </c>
    </row>
    <row r="19" spans="1:33" s="4" customFormat="1" ht="15" x14ac:dyDescent="0.2">
      <c r="A19" s="4" t="s">
        <v>7</v>
      </c>
      <c r="C19" s="6">
        <f t="shared" si="0"/>
        <v>388000</v>
      </c>
      <c r="E19" s="6">
        <f t="shared" si="1"/>
        <v>258000</v>
      </c>
      <c r="F19" s="6">
        <f t="shared" si="2"/>
        <v>130000</v>
      </c>
      <c r="H19" s="6">
        <v>60000</v>
      </c>
      <c r="I19" s="6">
        <v>0</v>
      </c>
      <c r="K19" s="6">
        <v>50000</v>
      </c>
      <c r="L19" s="6">
        <v>0</v>
      </c>
      <c r="N19" s="6">
        <v>68000</v>
      </c>
      <c r="O19" s="6">
        <v>0</v>
      </c>
      <c r="Q19" s="6">
        <v>35000</v>
      </c>
      <c r="R19" s="6">
        <v>0</v>
      </c>
      <c r="T19" s="6">
        <v>45000</v>
      </c>
      <c r="U19" s="6">
        <v>0</v>
      </c>
      <c r="W19" s="6">
        <v>0</v>
      </c>
      <c r="X19" s="6">
        <v>50000</v>
      </c>
      <c r="Z19" s="6">
        <v>0</v>
      </c>
      <c r="AA19" s="6">
        <v>80000</v>
      </c>
      <c r="AC19" s="6">
        <v>0</v>
      </c>
      <c r="AD19" s="6">
        <v>0</v>
      </c>
      <c r="AF19" s="6">
        <v>0</v>
      </c>
      <c r="AG19" s="6">
        <v>0</v>
      </c>
    </row>
    <row r="20" spans="1:33" s="4" customFormat="1" ht="15" x14ac:dyDescent="0.2">
      <c r="A20" s="4" t="s">
        <v>51</v>
      </c>
      <c r="C20" s="6">
        <f t="shared" si="0"/>
        <v>13000</v>
      </c>
      <c r="E20" s="6">
        <f t="shared" si="1"/>
        <v>0</v>
      </c>
      <c r="F20" s="6">
        <f t="shared" si="2"/>
        <v>13000</v>
      </c>
      <c r="H20" s="6">
        <v>0</v>
      </c>
      <c r="I20" s="6">
        <v>0</v>
      </c>
      <c r="K20" s="6">
        <v>0</v>
      </c>
      <c r="L20" s="6">
        <v>0</v>
      </c>
      <c r="N20" s="6">
        <v>0</v>
      </c>
      <c r="O20" s="6">
        <v>0</v>
      </c>
      <c r="Q20" s="6">
        <v>0</v>
      </c>
      <c r="R20" s="6">
        <v>0</v>
      </c>
      <c r="T20" s="6">
        <v>0</v>
      </c>
      <c r="U20" s="6">
        <v>0</v>
      </c>
      <c r="W20" s="6">
        <v>0</v>
      </c>
      <c r="X20" s="6">
        <v>0</v>
      </c>
      <c r="Z20" s="6">
        <v>0</v>
      </c>
      <c r="AA20" s="6">
        <v>0</v>
      </c>
      <c r="AC20" s="6">
        <v>0</v>
      </c>
      <c r="AD20" s="6">
        <v>0</v>
      </c>
      <c r="AF20" s="6">
        <v>0</v>
      </c>
      <c r="AG20" s="6">
        <v>13000</v>
      </c>
    </row>
    <row r="21" spans="1:33" s="4" customFormat="1" ht="15" x14ac:dyDescent="0.2">
      <c r="A21" s="4" t="s">
        <v>2</v>
      </c>
      <c r="C21" s="6">
        <f t="shared" si="0"/>
        <v>197104</v>
      </c>
      <c r="E21" s="6">
        <f t="shared" si="1"/>
        <v>129668</v>
      </c>
      <c r="F21" s="6">
        <f t="shared" si="2"/>
        <v>67436</v>
      </c>
      <c r="H21" s="6">
        <v>0</v>
      </c>
      <c r="I21" s="6">
        <v>0</v>
      </c>
      <c r="K21" s="6">
        <v>29160</v>
      </c>
      <c r="L21" s="6">
        <v>0</v>
      </c>
      <c r="N21" s="6">
        <v>20000</v>
      </c>
      <c r="O21" s="6">
        <v>0</v>
      </c>
      <c r="Q21" s="6">
        <f>3723+1785</f>
        <v>5508</v>
      </c>
      <c r="R21" s="6">
        <v>12436</v>
      </c>
      <c r="T21" s="6">
        <v>0</v>
      </c>
      <c r="U21" s="6">
        <v>25000</v>
      </c>
      <c r="W21" s="6">
        <v>25000</v>
      </c>
      <c r="X21" s="6">
        <v>0</v>
      </c>
      <c r="Z21" s="6">
        <v>25000</v>
      </c>
      <c r="AA21" s="6">
        <v>0</v>
      </c>
      <c r="AC21" s="6">
        <v>0</v>
      </c>
      <c r="AD21" s="6">
        <v>30000</v>
      </c>
      <c r="AF21" s="6">
        <v>25000</v>
      </c>
      <c r="AG21" s="6">
        <v>0</v>
      </c>
    </row>
    <row r="22" spans="1:33" s="4" customFormat="1" ht="15" x14ac:dyDescent="0.2">
      <c r="A22" s="4" t="s">
        <v>43</v>
      </c>
      <c r="C22" s="6">
        <f t="shared" si="0"/>
        <v>10000</v>
      </c>
      <c r="E22" s="6">
        <f t="shared" si="1"/>
        <v>0</v>
      </c>
      <c r="F22" s="6">
        <f t="shared" si="2"/>
        <v>10000</v>
      </c>
      <c r="H22" s="6">
        <v>0</v>
      </c>
      <c r="I22" s="6">
        <v>0</v>
      </c>
      <c r="K22" s="6">
        <v>0</v>
      </c>
      <c r="L22" s="6">
        <v>0</v>
      </c>
      <c r="N22" s="6">
        <v>0</v>
      </c>
      <c r="O22" s="6">
        <v>0</v>
      </c>
      <c r="Q22" s="6">
        <v>0</v>
      </c>
      <c r="R22" s="6">
        <v>0</v>
      </c>
      <c r="T22" s="6">
        <v>0</v>
      </c>
      <c r="U22" s="6">
        <v>0</v>
      </c>
      <c r="W22" s="6">
        <v>0</v>
      </c>
      <c r="X22" s="6">
        <v>0</v>
      </c>
      <c r="Z22" s="6">
        <v>0</v>
      </c>
      <c r="AA22" s="6">
        <v>0</v>
      </c>
      <c r="AC22" s="6">
        <v>0</v>
      </c>
      <c r="AD22" s="6">
        <v>10000</v>
      </c>
      <c r="AF22" s="6">
        <v>0</v>
      </c>
      <c r="AG22" s="6">
        <v>0</v>
      </c>
    </row>
    <row r="23" spans="1:33" s="4" customFormat="1" ht="15" x14ac:dyDescent="0.2">
      <c r="A23" s="4" t="s">
        <v>17</v>
      </c>
      <c r="C23" s="6">
        <f t="shared" si="0"/>
        <v>25500</v>
      </c>
      <c r="E23" s="6">
        <f t="shared" si="1"/>
        <v>15500</v>
      </c>
      <c r="F23" s="6">
        <f t="shared" si="2"/>
        <v>10000</v>
      </c>
      <c r="H23" s="6">
        <v>0</v>
      </c>
      <c r="I23" s="6">
        <v>0</v>
      </c>
      <c r="K23" s="6">
        <v>0</v>
      </c>
      <c r="L23" s="6">
        <v>0</v>
      </c>
      <c r="N23" s="6">
        <v>0</v>
      </c>
      <c r="O23" s="6">
        <v>5000</v>
      </c>
      <c r="Q23" s="6">
        <v>5000</v>
      </c>
      <c r="R23" s="6">
        <v>0</v>
      </c>
      <c r="T23" s="6">
        <v>5500</v>
      </c>
      <c r="U23" s="6">
        <v>0</v>
      </c>
      <c r="W23" s="6">
        <v>5000</v>
      </c>
      <c r="X23" s="6">
        <v>0</v>
      </c>
      <c r="Z23" s="6">
        <v>0</v>
      </c>
      <c r="AA23" s="6">
        <v>5000</v>
      </c>
      <c r="AC23" s="6">
        <v>0</v>
      </c>
      <c r="AD23" s="6">
        <v>0</v>
      </c>
      <c r="AF23" s="6"/>
      <c r="AG23" s="6"/>
    </row>
    <row r="24" spans="1:33" s="4" customFormat="1" ht="15" x14ac:dyDescent="0.2">
      <c r="A24" s="4" t="s">
        <v>8</v>
      </c>
      <c r="C24" s="6">
        <f t="shared" si="0"/>
        <v>117000</v>
      </c>
      <c r="E24" s="6">
        <f t="shared" si="1"/>
        <v>112000</v>
      </c>
      <c r="F24" s="6">
        <f t="shared" si="2"/>
        <v>5000</v>
      </c>
      <c r="H24" s="6">
        <v>25000</v>
      </c>
      <c r="I24" s="6">
        <v>0</v>
      </c>
      <c r="K24" s="6">
        <v>20000</v>
      </c>
      <c r="L24" s="6">
        <v>0</v>
      </c>
      <c r="N24" s="6">
        <v>22000</v>
      </c>
      <c r="O24" s="6">
        <v>0</v>
      </c>
      <c r="Q24" s="6">
        <v>15000</v>
      </c>
      <c r="R24" s="6">
        <v>0</v>
      </c>
      <c r="T24" s="6">
        <v>15000</v>
      </c>
      <c r="U24" s="6">
        <v>0</v>
      </c>
      <c r="W24" s="6">
        <v>15000</v>
      </c>
      <c r="X24" s="6">
        <v>0</v>
      </c>
      <c r="Z24" s="6">
        <v>0</v>
      </c>
      <c r="AA24" s="6">
        <v>5000</v>
      </c>
      <c r="AC24" s="6">
        <v>0</v>
      </c>
      <c r="AD24" s="6">
        <v>0</v>
      </c>
      <c r="AF24" s="6"/>
      <c r="AG24" s="6"/>
    </row>
    <row r="25" spans="1:33" s="4" customFormat="1" ht="15" x14ac:dyDescent="0.2">
      <c r="A25" s="4" t="s">
        <v>52</v>
      </c>
      <c r="C25" s="6">
        <f t="shared" si="0"/>
        <v>15000</v>
      </c>
      <c r="E25" s="6">
        <f t="shared" si="1"/>
        <v>15000</v>
      </c>
      <c r="F25" s="6">
        <f t="shared" si="2"/>
        <v>0</v>
      </c>
      <c r="H25" s="6">
        <v>0</v>
      </c>
      <c r="I25" s="6">
        <v>0</v>
      </c>
      <c r="K25" s="6">
        <v>0</v>
      </c>
      <c r="L25" s="6">
        <v>0</v>
      </c>
      <c r="N25" s="6">
        <v>0</v>
      </c>
      <c r="O25" s="6">
        <v>0</v>
      </c>
      <c r="Q25" s="6">
        <v>0</v>
      </c>
      <c r="R25" s="6">
        <v>0</v>
      </c>
      <c r="T25" s="6">
        <v>0</v>
      </c>
      <c r="U25" s="6">
        <v>0</v>
      </c>
      <c r="W25" s="6">
        <v>0</v>
      </c>
      <c r="X25" s="6">
        <v>0</v>
      </c>
      <c r="Z25" s="6">
        <v>0</v>
      </c>
      <c r="AA25" s="6">
        <v>0</v>
      </c>
      <c r="AC25" s="6">
        <v>0</v>
      </c>
      <c r="AD25" s="6">
        <v>0</v>
      </c>
      <c r="AF25" s="6">
        <v>15000</v>
      </c>
      <c r="AG25" s="6">
        <v>0</v>
      </c>
    </row>
    <row r="26" spans="1:33" s="4" customFormat="1" ht="15" x14ac:dyDescent="0.2">
      <c r="A26" s="4" t="s">
        <v>3</v>
      </c>
      <c r="C26" s="6">
        <f t="shared" si="0"/>
        <v>3468850</v>
      </c>
      <c r="E26" s="6">
        <f t="shared" si="1"/>
        <v>1330757</v>
      </c>
      <c r="F26" s="6">
        <f t="shared" si="2"/>
        <v>2138093</v>
      </c>
      <c r="H26" s="6">
        <v>150000</v>
      </c>
      <c r="I26" s="6">
        <v>223000</v>
      </c>
      <c r="K26" s="6">
        <v>200000</v>
      </c>
      <c r="L26" s="6">
        <v>182000</v>
      </c>
      <c r="N26" s="6">
        <f>34000+131000</f>
        <v>165000</v>
      </c>
      <c r="O26" s="6">
        <v>240000</v>
      </c>
      <c r="Q26" s="6">
        <f>40000+115000</f>
        <v>155000</v>
      </c>
      <c r="R26" s="6">
        <v>200000</v>
      </c>
      <c r="T26" s="6">
        <v>94877</v>
      </c>
      <c r="U26" s="6">
        <f>123000+145123</f>
        <v>268123</v>
      </c>
      <c r="W26" s="6">
        <v>50000</v>
      </c>
      <c r="X26" s="6">
        <v>328740</v>
      </c>
      <c r="Z26" s="6">
        <v>220000</v>
      </c>
      <c r="AA26" s="6">
        <v>215000</v>
      </c>
      <c r="AC26" s="6">
        <v>265880</v>
      </c>
      <c r="AD26" s="6">
        <v>183330</v>
      </c>
      <c r="AF26" s="6">
        <v>30000</v>
      </c>
      <c r="AG26" s="6">
        <f>140000+157900</f>
        <v>297900</v>
      </c>
    </row>
    <row r="27" spans="1:33" s="4" customFormat="1" ht="15" x14ac:dyDescent="0.2">
      <c r="A27" s="4" t="s">
        <v>46</v>
      </c>
      <c r="C27" s="6">
        <f t="shared" si="0"/>
        <v>8000</v>
      </c>
      <c r="E27" s="6">
        <f t="shared" si="1"/>
        <v>8000</v>
      </c>
      <c r="F27" s="6">
        <f t="shared" si="2"/>
        <v>0</v>
      </c>
      <c r="H27" s="6">
        <v>0</v>
      </c>
      <c r="I27" s="6">
        <v>0</v>
      </c>
      <c r="K27" s="6">
        <v>0</v>
      </c>
      <c r="L27" s="6">
        <v>0</v>
      </c>
      <c r="N27" s="6">
        <v>8000</v>
      </c>
      <c r="O27" s="6">
        <v>0</v>
      </c>
      <c r="Q27" s="6">
        <v>0</v>
      </c>
      <c r="R27" s="6">
        <v>0</v>
      </c>
      <c r="T27" s="6">
        <v>0</v>
      </c>
      <c r="U27" s="6">
        <v>0</v>
      </c>
      <c r="W27" s="6">
        <v>0</v>
      </c>
      <c r="X27" s="6">
        <v>0</v>
      </c>
      <c r="Z27" s="6">
        <v>0</v>
      </c>
      <c r="AA27" s="6">
        <v>0</v>
      </c>
      <c r="AC27" s="6">
        <v>0</v>
      </c>
      <c r="AD27" s="6">
        <v>0</v>
      </c>
      <c r="AF27" s="6">
        <v>0</v>
      </c>
      <c r="AG27" s="6">
        <v>0</v>
      </c>
    </row>
    <row r="28" spans="1:33" s="4" customFormat="1" ht="15" x14ac:dyDescent="0.2">
      <c r="A28" s="4" t="s">
        <v>21</v>
      </c>
      <c r="C28" s="6">
        <f t="shared" si="0"/>
        <v>160000</v>
      </c>
      <c r="E28" s="6">
        <f t="shared" si="1"/>
        <v>140000</v>
      </c>
      <c r="F28" s="6">
        <f t="shared" si="2"/>
        <v>20000</v>
      </c>
      <c r="H28" s="6">
        <v>0</v>
      </c>
      <c r="I28" s="6">
        <v>0</v>
      </c>
      <c r="K28" s="6">
        <v>0</v>
      </c>
      <c r="L28" s="6">
        <v>0</v>
      </c>
      <c r="N28" s="6">
        <v>0</v>
      </c>
      <c r="O28" s="6">
        <v>0</v>
      </c>
      <c r="Q28" s="6">
        <v>0</v>
      </c>
      <c r="R28" s="6">
        <v>0</v>
      </c>
      <c r="T28" s="6">
        <v>0</v>
      </c>
      <c r="U28" s="6">
        <v>0</v>
      </c>
      <c r="W28" s="6">
        <v>45000</v>
      </c>
      <c r="X28" s="6">
        <v>0</v>
      </c>
      <c r="Z28" s="6">
        <v>25000</v>
      </c>
      <c r="AA28" s="6">
        <v>20000</v>
      </c>
      <c r="AC28" s="6">
        <v>45000</v>
      </c>
      <c r="AD28" s="6">
        <v>0</v>
      </c>
      <c r="AF28" s="6">
        <v>25000</v>
      </c>
      <c r="AG28" s="6">
        <v>0</v>
      </c>
    </row>
    <row r="29" spans="1:33" s="4" customFormat="1" ht="15" x14ac:dyDescent="0.2">
      <c r="A29" s="4" t="s">
        <v>18</v>
      </c>
      <c r="C29" s="6">
        <f t="shared" si="0"/>
        <v>785000</v>
      </c>
      <c r="E29" s="6">
        <f t="shared" si="1"/>
        <v>392520</v>
      </c>
      <c r="F29" s="6">
        <f t="shared" si="2"/>
        <v>392480</v>
      </c>
      <c r="H29" s="6">
        <v>0</v>
      </c>
      <c r="I29" s="6">
        <v>0</v>
      </c>
      <c r="K29" s="6">
        <v>0</v>
      </c>
      <c r="L29" s="6">
        <v>0</v>
      </c>
      <c r="N29" s="6">
        <v>150000</v>
      </c>
      <c r="O29" s="6">
        <v>90000</v>
      </c>
      <c r="Q29" s="6">
        <v>0</v>
      </c>
      <c r="R29" s="6">
        <v>90000</v>
      </c>
      <c r="T29" s="6">
        <v>45000</v>
      </c>
      <c r="U29" s="6">
        <v>45000</v>
      </c>
      <c r="W29" s="6">
        <v>90000</v>
      </c>
      <c r="X29" s="6">
        <v>0</v>
      </c>
      <c r="Z29" s="6">
        <v>35000</v>
      </c>
      <c r="AA29" s="6">
        <v>55000</v>
      </c>
      <c r="AC29" s="6">
        <v>22520</v>
      </c>
      <c r="AD29" s="6">
        <v>22480</v>
      </c>
      <c r="AF29" s="6">
        <v>50000</v>
      </c>
      <c r="AG29" s="6">
        <v>90000</v>
      </c>
    </row>
    <row r="30" spans="1:33" s="4" customFormat="1" ht="15" x14ac:dyDescent="0.2">
      <c r="A30" s="4" t="s">
        <v>31</v>
      </c>
      <c r="C30" s="6">
        <f t="shared" si="0"/>
        <v>30000</v>
      </c>
      <c r="E30" s="6">
        <f t="shared" si="1"/>
        <v>30000</v>
      </c>
      <c r="F30" s="6">
        <f t="shared" si="2"/>
        <v>0</v>
      </c>
      <c r="H30" s="6">
        <v>0</v>
      </c>
      <c r="I30" s="6">
        <v>0</v>
      </c>
      <c r="K30" s="6">
        <v>0</v>
      </c>
      <c r="L30" s="6">
        <v>0</v>
      </c>
      <c r="N30" s="6">
        <v>0</v>
      </c>
      <c r="O30" s="6">
        <v>0</v>
      </c>
      <c r="Q30" s="6">
        <v>0</v>
      </c>
      <c r="R30" s="6">
        <v>0</v>
      </c>
      <c r="T30" s="6">
        <v>0</v>
      </c>
      <c r="U30" s="6">
        <v>0</v>
      </c>
      <c r="W30" s="6">
        <v>30000</v>
      </c>
      <c r="X30" s="6">
        <v>0</v>
      </c>
      <c r="Z30" s="6">
        <v>0</v>
      </c>
      <c r="AA30" s="6">
        <v>0</v>
      </c>
      <c r="AC30" s="6">
        <v>0</v>
      </c>
      <c r="AD30" s="6">
        <v>0</v>
      </c>
      <c r="AF30" s="6">
        <v>0</v>
      </c>
      <c r="AG30" s="6">
        <v>0</v>
      </c>
    </row>
    <row r="31" spans="1:33" s="4" customFormat="1" ht="15" x14ac:dyDescent="0.2">
      <c r="A31" s="4" t="s">
        <v>32</v>
      </c>
      <c r="C31" s="6">
        <f t="shared" si="0"/>
        <v>921314.63</v>
      </c>
      <c r="E31" s="6">
        <f t="shared" si="1"/>
        <v>921314.63</v>
      </c>
      <c r="F31" s="6">
        <f t="shared" si="2"/>
        <v>0</v>
      </c>
      <c r="H31" s="6">
        <v>410400</v>
      </c>
      <c r="I31" s="6">
        <v>0</v>
      </c>
      <c r="K31" s="6">
        <v>410400</v>
      </c>
      <c r="L31" s="6">
        <v>0</v>
      </c>
      <c r="N31" s="6">
        <v>95000</v>
      </c>
      <c r="O31" s="6">
        <v>0</v>
      </c>
      <c r="Q31" s="6">
        <v>5514.63</v>
      </c>
      <c r="R31" s="6">
        <v>0</v>
      </c>
      <c r="T31" s="6">
        <v>0</v>
      </c>
      <c r="U31" s="6">
        <v>0</v>
      </c>
      <c r="W31" s="6">
        <v>0</v>
      </c>
      <c r="X31" s="6">
        <v>0</v>
      </c>
      <c r="Z31" s="6">
        <v>0</v>
      </c>
      <c r="AA31" s="6">
        <v>0</v>
      </c>
      <c r="AC31" s="6"/>
      <c r="AD31" s="6">
        <v>0</v>
      </c>
      <c r="AF31" s="6">
        <v>0</v>
      </c>
      <c r="AG31" s="6">
        <v>0</v>
      </c>
    </row>
    <row r="32" spans="1:33" s="4" customFormat="1" ht="15" x14ac:dyDescent="0.2">
      <c r="A32" s="4" t="s">
        <v>20</v>
      </c>
      <c r="C32" s="6">
        <f t="shared" si="0"/>
        <v>1627500</v>
      </c>
      <c r="E32" s="6">
        <f t="shared" si="1"/>
        <v>942500</v>
      </c>
      <c r="F32" s="6">
        <f t="shared" si="2"/>
        <v>685000</v>
      </c>
      <c r="H32" s="6">
        <v>392500</v>
      </c>
      <c r="I32" s="6">
        <v>75000</v>
      </c>
      <c r="K32" s="6">
        <v>357500</v>
      </c>
      <c r="L32" s="6">
        <v>152500</v>
      </c>
      <c r="N32" s="6">
        <v>100000</v>
      </c>
      <c r="O32" s="6">
        <v>0</v>
      </c>
      <c r="Q32" s="6">
        <v>0</v>
      </c>
      <c r="R32" s="6">
        <v>100000</v>
      </c>
      <c r="T32" s="6">
        <v>50000</v>
      </c>
      <c r="U32" s="6">
        <v>100000</v>
      </c>
      <c r="W32" s="6">
        <v>0</v>
      </c>
      <c r="X32" s="6">
        <v>120000</v>
      </c>
      <c r="Z32" s="6">
        <v>42500</v>
      </c>
      <c r="AA32" s="6">
        <v>47500</v>
      </c>
      <c r="AC32" s="6">
        <v>0</v>
      </c>
      <c r="AD32" s="6">
        <v>90000</v>
      </c>
      <c r="AF32" s="6">
        <v>0</v>
      </c>
      <c r="AG32" s="6">
        <v>0</v>
      </c>
    </row>
    <row r="33" spans="1:33" s="4" customFormat="1" ht="15" x14ac:dyDescent="0.2">
      <c r="A33" s="4" t="s">
        <v>9</v>
      </c>
      <c r="C33" s="6">
        <f t="shared" si="0"/>
        <v>40750</v>
      </c>
      <c r="E33" s="6">
        <f t="shared" si="1"/>
        <v>40750</v>
      </c>
      <c r="F33" s="6">
        <f t="shared" si="2"/>
        <v>0</v>
      </c>
      <c r="H33" s="6">
        <v>0</v>
      </c>
      <c r="I33" s="6">
        <v>0</v>
      </c>
      <c r="K33" s="6">
        <v>0</v>
      </c>
      <c r="L33" s="6">
        <v>0</v>
      </c>
      <c r="N33" s="6">
        <v>0</v>
      </c>
      <c r="O33" s="6">
        <v>0</v>
      </c>
      <c r="Q33" s="6">
        <v>8750</v>
      </c>
      <c r="R33" s="6">
        <v>0</v>
      </c>
      <c r="T33" s="6">
        <v>0</v>
      </c>
      <c r="U33" s="6">
        <v>0</v>
      </c>
      <c r="W33" s="6">
        <v>10000</v>
      </c>
      <c r="X33" s="6">
        <v>0</v>
      </c>
      <c r="Z33" s="6">
        <v>10000</v>
      </c>
      <c r="AA33" s="6">
        <v>0</v>
      </c>
      <c r="AC33" s="6">
        <v>0</v>
      </c>
      <c r="AD33" s="6">
        <v>0</v>
      </c>
      <c r="AF33" s="6">
        <v>12000</v>
      </c>
      <c r="AG33" s="6">
        <v>0</v>
      </c>
    </row>
    <row r="34" spans="1:33" s="4" customFormat="1" ht="15" x14ac:dyDescent="0.2">
      <c r="A34" s="4" t="s">
        <v>38</v>
      </c>
      <c r="C34" s="6">
        <f t="shared" si="0"/>
        <v>92680</v>
      </c>
      <c r="E34" s="6">
        <f t="shared" si="1"/>
        <v>0</v>
      </c>
      <c r="F34" s="6">
        <f t="shared" si="2"/>
        <v>92680</v>
      </c>
      <c r="H34" s="6">
        <v>0</v>
      </c>
      <c r="I34" s="6">
        <v>0</v>
      </c>
      <c r="K34" s="6">
        <v>0</v>
      </c>
      <c r="L34" s="6">
        <v>0</v>
      </c>
      <c r="N34" s="6">
        <v>0</v>
      </c>
      <c r="O34" s="6">
        <v>0</v>
      </c>
      <c r="Q34" s="6">
        <v>0</v>
      </c>
      <c r="R34" s="6">
        <v>15680</v>
      </c>
      <c r="T34" s="6">
        <v>0</v>
      </c>
      <c r="U34" s="6">
        <v>0</v>
      </c>
      <c r="W34" s="6">
        <v>0</v>
      </c>
      <c r="X34" s="6">
        <v>18500</v>
      </c>
      <c r="Z34" s="6">
        <v>0</v>
      </c>
      <c r="AA34" s="6">
        <v>11000</v>
      </c>
      <c r="AC34" s="6"/>
      <c r="AD34" s="6">
        <v>17500</v>
      </c>
      <c r="AF34" s="6">
        <v>0</v>
      </c>
      <c r="AG34" s="6">
        <v>30000</v>
      </c>
    </row>
    <row r="35" spans="1:33" s="4" customFormat="1" ht="15" x14ac:dyDescent="0.2">
      <c r="A35" s="4" t="s">
        <v>23</v>
      </c>
      <c r="C35" s="6">
        <f t="shared" si="0"/>
        <v>795665</v>
      </c>
      <c r="E35" s="6">
        <f t="shared" si="1"/>
        <v>48500</v>
      </c>
      <c r="F35" s="6">
        <f t="shared" si="2"/>
        <v>747165</v>
      </c>
      <c r="H35" s="6">
        <v>0</v>
      </c>
      <c r="I35" s="6">
        <v>155000</v>
      </c>
      <c r="K35" s="6">
        <v>0</v>
      </c>
      <c r="L35" s="6">
        <v>133500</v>
      </c>
      <c r="N35" s="6">
        <v>0</v>
      </c>
      <c r="O35" s="6">
        <v>100765</v>
      </c>
      <c r="Q35" s="6"/>
      <c r="R35" s="6">
        <v>90000</v>
      </c>
      <c r="T35" s="6">
        <v>0</v>
      </c>
      <c r="U35" s="6">
        <v>84900</v>
      </c>
      <c r="W35" s="6">
        <v>0</v>
      </c>
      <c r="X35" s="6">
        <f>48500+18000</f>
        <v>66500</v>
      </c>
      <c r="Z35" s="6">
        <v>48500</v>
      </c>
      <c r="AA35" s="6">
        <v>61500</v>
      </c>
      <c r="AC35" s="6">
        <v>0</v>
      </c>
      <c r="AD35" s="6">
        <v>25000</v>
      </c>
      <c r="AF35" s="6">
        <v>0</v>
      </c>
      <c r="AG35" s="6">
        <v>30000</v>
      </c>
    </row>
    <row r="36" spans="1:33" s="4" customFormat="1" ht="15" x14ac:dyDescent="0.2">
      <c r="A36" s="4" t="s">
        <v>19</v>
      </c>
      <c r="C36" s="6">
        <f t="shared" si="0"/>
        <v>630100</v>
      </c>
      <c r="E36" s="6">
        <f t="shared" si="1"/>
        <v>327600</v>
      </c>
      <c r="F36" s="6">
        <f t="shared" si="2"/>
        <v>302500</v>
      </c>
      <c r="H36" s="6">
        <v>0</v>
      </c>
      <c r="I36" s="6">
        <v>0</v>
      </c>
      <c r="K36" s="6">
        <v>0</v>
      </c>
      <c r="L36" s="6">
        <v>0</v>
      </c>
      <c r="N36" s="6">
        <v>39600</v>
      </c>
      <c r="O36" s="6">
        <v>0</v>
      </c>
      <c r="Q36" s="6">
        <v>0</v>
      </c>
      <c r="R36" s="6">
        <v>0</v>
      </c>
      <c r="T36" s="6">
        <v>35000</v>
      </c>
      <c r="U36" s="6">
        <v>0</v>
      </c>
      <c r="W36" s="6">
        <v>80000</v>
      </c>
      <c r="X36" s="6">
        <v>60000</v>
      </c>
      <c r="Z36" s="6">
        <v>25000</v>
      </c>
      <c r="AA36" s="6">
        <v>51500</v>
      </c>
      <c r="AC36" s="6">
        <v>58000</v>
      </c>
      <c r="AD36" s="6">
        <v>95000</v>
      </c>
      <c r="AF36" s="6">
        <v>90000</v>
      </c>
      <c r="AG36" s="6">
        <v>96000</v>
      </c>
    </row>
    <row r="37" spans="1:33" s="4" customFormat="1" ht="15" x14ac:dyDescent="0.2">
      <c r="A37" s="4" t="s">
        <v>34</v>
      </c>
      <c r="C37" s="6">
        <f t="shared" si="0"/>
        <v>90000</v>
      </c>
      <c r="E37" s="6">
        <f t="shared" si="1"/>
        <v>90000</v>
      </c>
      <c r="F37" s="6">
        <f t="shared" si="2"/>
        <v>0</v>
      </c>
      <c r="H37" s="6">
        <v>0</v>
      </c>
      <c r="I37" s="6">
        <v>0</v>
      </c>
      <c r="K37" s="6">
        <v>0</v>
      </c>
      <c r="L37" s="6">
        <v>0</v>
      </c>
      <c r="N37" s="6">
        <v>0</v>
      </c>
      <c r="O37" s="6">
        <v>0</v>
      </c>
      <c r="Q37" s="6">
        <v>0</v>
      </c>
      <c r="R37" s="6">
        <v>0</v>
      </c>
      <c r="T37" s="6">
        <v>0</v>
      </c>
      <c r="U37" s="6">
        <v>0</v>
      </c>
      <c r="W37" s="6">
        <v>45000</v>
      </c>
      <c r="X37" s="6">
        <v>0</v>
      </c>
      <c r="Z37" s="6">
        <v>45000</v>
      </c>
      <c r="AA37" s="6">
        <v>0</v>
      </c>
      <c r="AC37" s="6">
        <v>0</v>
      </c>
      <c r="AD37" s="6">
        <v>0</v>
      </c>
      <c r="AF37" s="6">
        <v>0</v>
      </c>
      <c r="AG37" s="6">
        <v>0</v>
      </c>
    </row>
    <row r="38" spans="1:33" s="4" customFormat="1" ht="17.25" customHeight="1" x14ac:dyDescent="0.2">
      <c r="A38" s="4" t="s">
        <v>10</v>
      </c>
      <c r="C38" s="6">
        <f t="shared" si="0"/>
        <v>656986</v>
      </c>
      <c r="E38" s="6">
        <f t="shared" si="1"/>
        <v>533886</v>
      </c>
      <c r="F38" s="6">
        <f t="shared" si="2"/>
        <v>123100</v>
      </c>
      <c r="H38" s="6">
        <v>131696</v>
      </c>
      <c r="I38" s="6">
        <v>0</v>
      </c>
      <c r="K38" s="6">
        <v>111190</v>
      </c>
      <c r="L38" s="6">
        <v>0</v>
      </c>
      <c r="N38" s="6">
        <v>153000</v>
      </c>
      <c r="O38" s="6">
        <v>0</v>
      </c>
      <c r="Q38" s="6">
        <v>113000</v>
      </c>
      <c r="R38" s="6">
        <v>0</v>
      </c>
      <c r="T38" s="6">
        <v>13000</v>
      </c>
      <c r="U38" s="6">
        <v>97000</v>
      </c>
      <c r="W38" s="6">
        <v>12000</v>
      </c>
      <c r="X38" s="6">
        <v>0</v>
      </c>
      <c r="Z38" s="6">
        <v>0</v>
      </c>
      <c r="AA38" s="6">
        <v>10700</v>
      </c>
      <c r="AC38" s="6">
        <v>0</v>
      </c>
      <c r="AD38" s="6">
        <v>15400</v>
      </c>
      <c r="AF38" s="6">
        <v>0</v>
      </c>
      <c r="AG38" s="6">
        <v>0</v>
      </c>
    </row>
    <row r="39" spans="1:33" s="4" customFormat="1" ht="17.25" customHeight="1" x14ac:dyDescent="0.2">
      <c r="A39" s="4" t="s">
        <v>26</v>
      </c>
      <c r="C39" s="6">
        <f t="shared" si="0"/>
        <v>244782</v>
      </c>
      <c r="E39" s="6">
        <f t="shared" si="1"/>
        <v>130000</v>
      </c>
      <c r="F39" s="6">
        <f t="shared" si="2"/>
        <v>114782</v>
      </c>
      <c r="H39" s="6">
        <v>0</v>
      </c>
      <c r="I39" s="6">
        <v>0</v>
      </c>
      <c r="K39" s="6">
        <v>0</v>
      </c>
      <c r="L39" s="6">
        <v>0</v>
      </c>
      <c r="N39" s="6">
        <v>0</v>
      </c>
      <c r="O39" s="6">
        <v>0</v>
      </c>
      <c r="Q39" s="6">
        <v>0</v>
      </c>
      <c r="R39" s="6"/>
      <c r="T39" s="6">
        <v>0</v>
      </c>
      <c r="U39" s="6"/>
      <c r="W39" s="6">
        <v>0</v>
      </c>
      <c r="X39" s="6"/>
      <c r="Z39" s="6">
        <v>0</v>
      </c>
      <c r="AA39" s="6">
        <v>0</v>
      </c>
      <c r="AC39" s="6">
        <v>85000</v>
      </c>
      <c r="AD39" s="6">
        <v>14782</v>
      </c>
      <c r="AF39" s="6">
        <v>45000</v>
      </c>
      <c r="AG39" s="6">
        <v>100000</v>
      </c>
    </row>
    <row r="40" spans="1:33" s="4" customFormat="1" ht="17.25" customHeight="1" x14ac:dyDescent="0.2">
      <c r="A40" s="4" t="s">
        <v>41</v>
      </c>
      <c r="C40" s="6">
        <f t="shared" si="0"/>
        <v>150000</v>
      </c>
      <c r="E40" s="6">
        <f t="shared" si="1"/>
        <v>0</v>
      </c>
      <c r="F40" s="6">
        <f t="shared" si="2"/>
        <v>150000</v>
      </c>
      <c r="H40" s="6">
        <v>0</v>
      </c>
      <c r="I40" s="6">
        <v>0</v>
      </c>
      <c r="K40" s="6">
        <v>0</v>
      </c>
      <c r="L40" s="6">
        <v>0</v>
      </c>
      <c r="N40" s="6">
        <v>0</v>
      </c>
      <c r="O40" s="6">
        <v>0</v>
      </c>
      <c r="Q40" s="6">
        <v>0</v>
      </c>
      <c r="R40" s="6">
        <v>0</v>
      </c>
      <c r="T40" s="6">
        <v>0</v>
      </c>
      <c r="U40" s="6">
        <v>0</v>
      </c>
      <c r="W40" s="6">
        <v>0</v>
      </c>
      <c r="X40" s="6">
        <v>0</v>
      </c>
      <c r="Z40" s="6">
        <v>0</v>
      </c>
      <c r="AA40" s="6">
        <v>30000</v>
      </c>
      <c r="AC40" s="6">
        <v>0</v>
      </c>
      <c r="AD40" s="6">
        <v>60000</v>
      </c>
      <c r="AF40" s="6">
        <v>0</v>
      </c>
      <c r="AG40" s="6">
        <v>60000</v>
      </c>
    </row>
    <row r="41" spans="1:33" s="4" customFormat="1" ht="17.25" customHeight="1" x14ac:dyDescent="0.2">
      <c r="A41" s="4" t="s">
        <v>11</v>
      </c>
      <c r="C41" s="6">
        <f t="shared" si="0"/>
        <v>215000</v>
      </c>
      <c r="E41" s="6">
        <f t="shared" si="1"/>
        <v>142000</v>
      </c>
      <c r="F41" s="6">
        <f t="shared" si="2"/>
        <v>73000</v>
      </c>
      <c r="H41" s="6">
        <v>40000</v>
      </c>
      <c r="I41" s="6">
        <v>0</v>
      </c>
      <c r="K41" s="6">
        <v>25000</v>
      </c>
      <c r="L41" s="6">
        <v>0</v>
      </c>
      <c r="N41" s="6">
        <v>25000</v>
      </c>
      <c r="O41" s="6">
        <v>0</v>
      </c>
      <c r="Q41" s="6">
        <v>25000</v>
      </c>
      <c r="R41" s="6">
        <v>0</v>
      </c>
      <c r="T41" s="6">
        <v>25000</v>
      </c>
      <c r="U41" s="6">
        <v>0</v>
      </c>
      <c r="W41" s="6">
        <v>0</v>
      </c>
      <c r="X41" s="6">
        <v>0</v>
      </c>
      <c r="Z41" s="6">
        <v>0</v>
      </c>
      <c r="AA41" s="6">
        <v>25000</v>
      </c>
      <c r="AC41" s="6">
        <v>0</v>
      </c>
      <c r="AD41" s="6">
        <v>25000</v>
      </c>
      <c r="AF41" s="6">
        <v>2000</v>
      </c>
      <c r="AG41" s="6">
        <v>23000</v>
      </c>
    </row>
    <row r="42" spans="1:33" s="4" customFormat="1" ht="17.25" customHeight="1" x14ac:dyDescent="0.2">
      <c r="A42" s="4" t="s">
        <v>12</v>
      </c>
      <c r="C42" s="6">
        <f t="shared" si="0"/>
        <v>1161261</v>
      </c>
      <c r="E42" s="6">
        <f t="shared" si="1"/>
        <v>1006261</v>
      </c>
      <c r="F42" s="6">
        <f t="shared" si="2"/>
        <v>155000</v>
      </c>
      <c r="H42" s="6">
        <v>175000</v>
      </c>
      <c r="I42" s="6">
        <v>0</v>
      </c>
      <c r="K42" s="6">
        <v>180000</v>
      </c>
      <c r="L42" s="6">
        <v>0</v>
      </c>
      <c r="N42" s="6">
        <v>124000</v>
      </c>
      <c r="O42" s="6">
        <v>0</v>
      </c>
      <c r="Q42" s="6">
        <v>147261</v>
      </c>
      <c r="R42" s="6">
        <v>0</v>
      </c>
      <c r="T42" s="6">
        <v>55000</v>
      </c>
      <c r="U42" s="6">
        <v>100000</v>
      </c>
      <c r="W42" s="6">
        <v>75000</v>
      </c>
      <c r="X42" s="6">
        <v>35000</v>
      </c>
      <c r="Z42" s="6">
        <v>90000</v>
      </c>
      <c r="AA42" s="6">
        <v>0</v>
      </c>
      <c r="AC42" s="6">
        <v>85000</v>
      </c>
      <c r="AD42" s="6">
        <v>0</v>
      </c>
      <c r="AF42" s="6">
        <v>75000</v>
      </c>
      <c r="AG42" s="6">
        <v>20000</v>
      </c>
    </row>
    <row r="43" spans="1:33" s="4" customFormat="1" ht="17.25" customHeight="1" x14ac:dyDescent="0.2">
      <c r="A43" s="4" t="s">
        <v>13</v>
      </c>
      <c r="C43" s="6">
        <f t="shared" si="0"/>
        <v>723783</v>
      </c>
      <c r="E43" s="6">
        <f t="shared" si="1"/>
        <v>715000</v>
      </c>
      <c r="F43" s="6">
        <f t="shared" si="2"/>
        <v>8783</v>
      </c>
      <c r="H43" s="6">
        <v>70000</v>
      </c>
      <c r="I43" s="6">
        <v>0</v>
      </c>
      <c r="K43" s="6">
        <v>60000</v>
      </c>
      <c r="L43" s="6">
        <v>0</v>
      </c>
      <c r="N43" s="6">
        <v>77000</v>
      </c>
      <c r="O43" s="6">
        <v>0</v>
      </c>
      <c r="Q43" s="6">
        <v>77000</v>
      </c>
      <c r="R43" s="6">
        <v>0</v>
      </c>
      <c r="T43" s="6">
        <v>77000</v>
      </c>
      <c r="U43" s="6">
        <v>0</v>
      </c>
      <c r="W43" s="6">
        <v>77000</v>
      </c>
      <c r="X43" s="6">
        <v>0</v>
      </c>
      <c r="Z43" s="6">
        <v>77000</v>
      </c>
      <c r="AA43" s="6">
        <v>0</v>
      </c>
      <c r="AC43" s="6">
        <v>100000</v>
      </c>
      <c r="AD43" s="6">
        <v>0</v>
      </c>
      <c r="AF43" s="6">
        <v>100000</v>
      </c>
      <c r="AG43" s="6">
        <v>8783</v>
      </c>
    </row>
    <row r="44" spans="1:33" s="4" customFormat="1" ht="17.25" customHeight="1" x14ac:dyDescent="0.2">
      <c r="A44" s="4" t="s">
        <v>48</v>
      </c>
      <c r="C44" s="6">
        <f t="shared" si="0"/>
        <v>550000</v>
      </c>
      <c r="E44" s="6">
        <f t="shared" si="1"/>
        <v>0</v>
      </c>
      <c r="F44" s="6">
        <f t="shared" si="2"/>
        <v>550000</v>
      </c>
      <c r="H44" s="6">
        <v>0</v>
      </c>
      <c r="I44" s="6">
        <v>200000</v>
      </c>
      <c r="K44" s="6">
        <v>0</v>
      </c>
      <c r="L44" s="6">
        <v>200000</v>
      </c>
      <c r="N44" s="6">
        <v>0</v>
      </c>
      <c r="O44" s="6">
        <v>150000</v>
      </c>
      <c r="Q44" s="6">
        <v>0</v>
      </c>
      <c r="R44" s="6">
        <v>0</v>
      </c>
      <c r="T44" s="6">
        <v>0</v>
      </c>
      <c r="U44" s="6">
        <v>0</v>
      </c>
      <c r="W44" s="6">
        <v>0</v>
      </c>
      <c r="X44" s="6">
        <v>0</v>
      </c>
      <c r="Z44" s="6">
        <v>0</v>
      </c>
      <c r="AA44" s="6">
        <v>0</v>
      </c>
      <c r="AC44" s="6">
        <v>0</v>
      </c>
      <c r="AD44" s="6">
        <v>0</v>
      </c>
      <c r="AF44" s="6">
        <v>0</v>
      </c>
      <c r="AG44" s="6">
        <v>0</v>
      </c>
    </row>
    <row r="45" spans="1:33" s="4" customFormat="1" ht="17.25" customHeight="1" x14ac:dyDescent="0.2">
      <c r="A45" s="4" t="s">
        <v>49</v>
      </c>
      <c r="C45" s="6">
        <f t="shared" si="0"/>
        <v>25000</v>
      </c>
      <c r="E45" s="6">
        <f t="shared" si="1"/>
        <v>25000</v>
      </c>
      <c r="F45" s="6">
        <f t="shared" si="2"/>
        <v>0</v>
      </c>
      <c r="H45" s="6">
        <v>0</v>
      </c>
      <c r="I45" s="6">
        <v>0</v>
      </c>
      <c r="K45" s="6">
        <v>15000</v>
      </c>
      <c r="L45" s="6">
        <v>0</v>
      </c>
      <c r="N45" s="6">
        <v>10000</v>
      </c>
      <c r="O45" s="6">
        <v>0</v>
      </c>
      <c r="Q45" s="6">
        <v>0</v>
      </c>
      <c r="R45" s="6">
        <v>0</v>
      </c>
      <c r="T45" s="6">
        <v>0</v>
      </c>
      <c r="U45" s="6">
        <v>0</v>
      </c>
      <c r="W45" s="6">
        <v>0</v>
      </c>
      <c r="X45" s="6">
        <v>0</v>
      </c>
      <c r="Z45" s="6">
        <v>0</v>
      </c>
      <c r="AA45" s="6">
        <v>0</v>
      </c>
      <c r="AC45" s="6">
        <v>0</v>
      </c>
      <c r="AD45" s="6">
        <v>0</v>
      </c>
      <c r="AF45" s="6">
        <v>0</v>
      </c>
      <c r="AG45" s="6">
        <v>0</v>
      </c>
    </row>
    <row r="46" spans="1:33" s="4" customFormat="1" ht="17.25" customHeight="1" x14ac:dyDescent="0.2">
      <c r="A46" s="4" t="s">
        <v>53</v>
      </c>
      <c r="C46" s="6">
        <f t="shared" si="0"/>
        <v>37861</v>
      </c>
      <c r="E46" s="6">
        <f t="shared" si="1"/>
        <v>35794</v>
      </c>
      <c r="F46" s="6">
        <f t="shared" si="2"/>
        <v>2067</v>
      </c>
      <c r="H46" s="6">
        <v>12044</v>
      </c>
      <c r="I46" s="6">
        <v>2067</v>
      </c>
      <c r="K46" s="6">
        <v>23750</v>
      </c>
      <c r="L46" s="6"/>
      <c r="N46" s="6"/>
      <c r="O46" s="6"/>
      <c r="Q46" s="6"/>
      <c r="R46" s="6"/>
      <c r="T46" s="6"/>
      <c r="U46" s="6"/>
      <c r="W46" s="6"/>
      <c r="X46" s="6"/>
      <c r="Z46" s="6"/>
      <c r="AA46" s="6"/>
      <c r="AC46" s="6"/>
      <c r="AD46" s="6"/>
      <c r="AF46" s="6"/>
      <c r="AG46" s="6"/>
    </row>
    <row r="47" spans="1:33" s="4" customFormat="1" ht="17.25" customHeight="1" x14ac:dyDescent="0.2">
      <c r="A47" s="4" t="s">
        <v>22</v>
      </c>
      <c r="C47" s="6">
        <f t="shared" si="0"/>
        <v>753500</v>
      </c>
      <c r="E47" s="6">
        <f t="shared" si="1"/>
        <v>169900</v>
      </c>
      <c r="F47" s="6">
        <f t="shared" si="2"/>
        <v>583600</v>
      </c>
      <c r="H47" s="6">
        <v>0</v>
      </c>
      <c r="I47" s="6">
        <v>75000</v>
      </c>
      <c r="K47" s="6">
        <v>0</v>
      </c>
      <c r="L47" s="6">
        <v>75000</v>
      </c>
      <c r="N47" s="6">
        <v>30000</v>
      </c>
      <c r="O47" s="6">
        <v>0</v>
      </c>
      <c r="Q47" s="6">
        <v>0</v>
      </c>
      <c r="R47" s="6">
        <v>0</v>
      </c>
      <c r="T47" s="6">
        <v>0</v>
      </c>
      <c r="U47" s="6">
        <v>50000</v>
      </c>
      <c r="W47" s="6">
        <v>104900</v>
      </c>
      <c r="X47" s="6">
        <v>105100</v>
      </c>
      <c r="Z47" s="6">
        <v>35000</v>
      </c>
      <c r="AA47" s="6">
        <v>193000</v>
      </c>
      <c r="AC47" s="6">
        <v>0</v>
      </c>
      <c r="AD47" s="6">
        <v>57000</v>
      </c>
      <c r="AF47" s="6">
        <v>0</v>
      </c>
      <c r="AG47" s="6">
        <v>28500</v>
      </c>
    </row>
    <row r="48" spans="1:33" s="4" customFormat="1" ht="17.25" customHeight="1" x14ac:dyDescent="0.2">
      <c r="A48" s="4" t="s">
        <v>47</v>
      </c>
      <c r="C48" s="6">
        <f t="shared" si="0"/>
        <v>210734</v>
      </c>
      <c r="E48" s="6">
        <f t="shared" si="1"/>
        <v>202300</v>
      </c>
      <c r="F48" s="6">
        <f t="shared" si="2"/>
        <v>8434</v>
      </c>
      <c r="H48" s="6">
        <v>67000</v>
      </c>
      <c r="I48" s="6">
        <v>0</v>
      </c>
      <c r="K48" s="6">
        <v>69900</v>
      </c>
      <c r="L48" s="6">
        <v>0</v>
      </c>
      <c r="N48" s="6">
        <v>65400</v>
      </c>
      <c r="O48" s="6">
        <v>8434</v>
      </c>
      <c r="Q48" s="6">
        <v>0</v>
      </c>
      <c r="R48" s="6">
        <v>0</v>
      </c>
      <c r="T48" s="6">
        <v>0</v>
      </c>
      <c r="U48" s="6">
        <v>0</v>
      </c>
      <c r="W48" s="6">
        <v>0</v>
      </c>
      <c r="X48" s="6">
        <v>0</v>
      </c>
      <c r="Z48" s="6">
        <v>0</v>
      </c>
      <c r="AA48" s="6">
        <v>0</v>
      </c>
      <c r="AC48" s="6">
        <v>0</v>
      </c>
      <c r="AD48" s="6">
        <v>0</v>
      </c>
      <c r="AF48" s="6">
        <v>0</v>
      </c>
      <c r="AG48" s="6">
        <v>0</v>
      </c>
    </row>
    <row r="49" spans="1:33" s="4" customFormat="1" ht="17.25" customHeight="1" x14ac:dyDescent="0.2">
      <c r="A49" s="4" t="s">
        <v>39</v>
      </c>
      <c r="C49" s="7">
        <f t="shared" si="0"/>
        <v>270000</v>
      </c>
      <c r="E49" s="7">
        <f t="shared" si="1"/>
        <v>0</v>
      </c>
      <c r="F49" s="7">
        <f t="shared" si="2"/>
        <v>270000</v>
      </c>
      <c r="H49" s="7">
        <v>0</v>
      </c>
      <c r="I49" s="7">
        <v>0</v>
      </c>
      <c r="K49" s="7">
        <v>0</v>
      </c>
      <c r="L49" s="7">
        <v>0</v>
      </c>
      <c r="N49" s="7">
        <v>0</v>
      </c>
      <c r="O49" s="7">
        <v>15000</v>
      </c>
      <c r="Q49" s="7">
        <v>0</v>
      </c>
      <c r="R49" s="7">
        <v>165000</v>
      </c>
      <c r="T49" s="7">
        <v>0</v>
      </c>
      <c r="U49" s="7">
        <v>15000</v>
      </c>
      <c r="W49" s="7">
        <v>0</v>
      </c>
      <c r="X49" s="7">
        <v>15000</v>
      </c>
      <c r="Z49" s="7">
        <v>0</v>
      </c>
      <c r="AA49" s="7">
        <v>15000</v>
      </c>
      <c r="AC49" s="7">
        <v>0</v>
      </c>
      <c r="AD49" s="7">
        <v>15000</v>
      </c>
      <c r="AF49" s="7">
        <v>0</v>
      </c>
      <c r="AG49" s="7">
        <v>30000</v>
      </c>
    </row>
    <row r="50" spans="1:33" s="4" customFormat="1" ht="6.75" customHeight="1" x14ac:dyDescent="0.2">
      <c r="C50" s="6"/>
      <c r="E50" s="6"/>
      <c r="F50" s="6"/>
      <c r="H50" s="5"/>
      <c r="I50" s="5"/>
      <c r="K50" s="5"/>
      <c r="L50" s="5"/>
      <c r="N50" s="5"/>
      <c r="O50" s="5"/>
      <c r="Q50" s="5"/>
      <c r="R50" s="5"/>
      <c r="T50" s="6"/>
      <c r="U50" s="6"/>
      <c r="W50" s="6"/>
      <c r="X50" s="6"/>
      <c r="Z50" s="6"/>
      <c r="AA50" s="6"/>
      <c r="AC50" s="6"/>
      <c r="AD50" s="6"/>
      <c r="AF50" s="6"/>
      <c r="AG50" s="6"/>
    </row>
    <row r="51" spans="1:33" s="4" customFormat="1" ht="15" x14ac:dyDescent="0.2">
      <c r="C51" s="8">
        <f>SUM(C8:C49)</f>
        <v>19584887.259999998</v>
      </c>
      <c r="E51" s="8">
        <f>SUM(E8:E49)</f>
        <v>9898009.8900000006</v>
      </c>
      <c r="F51" s="8">
        <f>SUM(F8:F49)</f>
        <v>9686877.370000001</v>
      </c>
      <c r="H51" s="8">
        <f>SUM(H8:H49)</f>
        <v>1756400</v>
      </c>
      <c r="I51" s="8">
        <f>SUM(I8:I49)</f>
        <v>1074138</v>
      </c>
      <c r="K51" s="8">
        <f>SUM(K8:K49)</f>
        <v>1803900</v>
      </c>
      <c r="L51" s="8">
        <f>SUM(L8:L49)</f>
        <v>1150610</v>
      </c>
      <c r="N51" s="8">
        <f>SUM(N8:N49)</f>
        <v>1354750</v>
      </c>
      <c r="O51" s="8">
        <f>SUM(O8:O49)</f>
        <v>1086440</v>
      </c>
      <c r="Q51" s="8">
        <f>SUM(Q8:Q49)</f>
        <v>811914.63</v>
      </c>
      <c r="R51" s="8">
        <f>SUM(R8:R49)</f>
        <v>1156116</v>
      </c>
      <c r="T51" s="8">
        <f>SUM(T8:T49)</f>
        <v>803385.26</v>
      </c>
      <c r="U51" s="8">
        <f>SUM(U8:U49)</f>
        <v>1068658.3700000001</v>
      </c>
      <c r="W51" s="8">
        <f>SUM(W8:W49)</f>
        <v>859160</v>
      </c>
      <c r="X51" s="8">
        <f>SUM(X8:X49)</f>
        <v>1044959</v>
      </c>
      <c r="Z51" s="8">
        <f>SUM(Z8:Z49)</f>
        <v>889900</v>
      </c>
      <c r="AA51" s="8">
        <f>SUM(AA8:AA49)</f>
        <v>1039651</v>
      </c>
      <c r="AC51" s="8">
        <f>SUM(AC8:AC49)</f>
        <v>806400</v>
      </c>
      <c r="AD51" s="8">
        <f>SUM(AD8:AD49)</f>
        <v>1031322</v>
      </c>
      <c r="AF51" s="8">
        <f>SUM(AF8:AF49)</f>
        <v>812200</v>
      </c>
      <c r="AG51" s="8">
        <f>SUM(AG8:AG49)</f>
        <v>1034983</v>
      </c>
    </row>
    <row r="52" spans="1:33" s="4" customFormat="1" ht="6.75" customHeight="1" x14ac:dyDescent="0.2">
      <c r="C52" s="6"/>
      <c r="E52" s="6"/>
      <c r="F52" s="6"/>
      <c r="H52" s="5"/>
      <c r="I52" s="5"/>
      <c r="K52" s="5"/>
      <c r="L52" s="5"/>
      <c r="N52" s="5"/>
      <c r="O52" s="5"/>
      <c r="Q52" s="5"/>
      <c r="R52" s="5"/>
      <c r="T52" s="6"/>
      <c r="U52" s="6"/>
      <c r="W52" s="6"/>
      <c r="X52" s="6"/>
      <c r="Z52" s="6"/>
      <c r="AA52" s="6"/>
      <c r="AC52" s="6"/>
      <c r="AD52" s="6"/>
      <c r="AF52" s="6"/>
      <c r="AG52" s="6"/>
    </row>
    <row r="53" spans="1:33" s="4" customFormat="1" ht="15" x14ac:dyDescent="0.2">
      <c r="A53" s="4" t="s">
        <v>25</v>
      </c>
      <c r="C53" s="6"/>
      <c r="E53" s="6"/>
      <c r="F53" s="6"/>
      <c r="H53" s="6">
        <v>1756400</v>
      </c>
      <c r="I53" s="6"/>
      <c r="K53" s="6">
        <v>1803900</v>
      </c>
      <c r="L53" s="6"/>
      <c r="N53" s="6">
        <v>1354750</v>
      </c>
      <c r="O53" s="6"/>
      <c r="Q53" s="6">
        <v>806400</v>
      </c>
      <c r="R53" s="6"/>
      <c r="T53" s="6">
        <v>806400</v>
      </c>
      <c r="U53" s="6"/>
      <c r="W53" s="6">
        <f>1001400-150000</f>
        <v>851400</v>
      </c>
      <c r="X53" s="6"/>
      <c r="Z53" s="6">
        <v>851400</v>
      </c>
      <c r="AA53" s="6"/>
      <c r="AC53" s="6">
        <v>806400</v>
      </c>
      <c r="AD53" s="6"/>
      <c r="AF53" s="6">
        <v>812200</v>
      </c>
      <c r="AG53" s="6"/>
    </row>
    <row r="54" spans="1:33" s="4" customFormat="1" ht="15" x14ac:dyDescent="0.2">
      <c r="A54" s="4" t="s">
        <v>28</v>
      </c>
      <c r="C54" s="6"/>
      <c r="E54" s="6"/>
      <c r="F54" s="6"/>
      <c r="H54" s="8"/>
      <c r="I54" s="8"/>
      <c r="K54" s="8">
        <v>0</v>
      </c>
      <c r="L54" s="8"/>
      <c r="N54" s="8">
        <f>Q57</f>
        <v>0</v>
      </c>
      <c r="O54" s="8"/>
      <c r="Q54" s="8">
        <f>T57</f>
        <v>5514.6300000000047</v>
      </c>
      <c r="R54" s="8"/>
      <c r="T54" s="6">
        <f>W57</f>
        <v>2499.890000000014</v>
      </c>
      <c r="U54" s="6"/>
      <c r="W54" s="6">
        <f>Z57</f>
        <v>10259.89</v>
      </c>
      <c r="X54" s="6"/>
      <c r="Z54" s="6"/>
      <c r="AA54" s="6"/>
      <c r="AC54" s="6"/>
      <c r="AD54" s="6"/>
      <c r="AF54" s="6"/>
      <c r="AG54" s="6"/>
    </row>
    <row r="55" spans="1:33" s="4" customFormat="1" ht="15" x14ac:dyDescent="0.2">
      <c r="A55" s="4" t="s">
        <v>27</v>
      </c>
      <c r="C55" s="6"/>
      <c r="E55" s="6"/>
      <c r="F55" s="6"/>
      <c r="H55" s="7"/>
      <c r="I55" s="5"/>
      <c r="K55" s="7">
        <v>0</v>
      </c>
      <c r="L55" s="5"/>
      <c r="N55" s="7">
        <v>0</v>
      </c>
      <c r="O55" s="5"/>
      <c r="Q55" s="7">
        <v>0</v>
      </c>
      <c r="R55" s="5"/>
      <c r="T55" s="7">
        <v>0</v>
      </c>
      <c r="U55" s="6"/>
      <c r="W55" s="7">
        <v>0</v>
      </c>
      <c r="X55" s="6"/>
      <c r="Z55" s="7">
        <v>48759.89</v>
      </c>
      <c r="AA55" s="6"/>
      <c r="AC55" s="7">
        <v>0</v>
      </c>
      <c r="AD55" s="6"/>
      <c r="AF55" s="7"/>
      <c r="AG55" s="6"/>
    </row>
    <row r="56" spans="1:33" s="4" customFormat="1" ht="6.75" customHeight="1" x14ac:dyDescent="0.2">
      <c r="C56" s="6"/>
      <c r="E56" s="6"/>
      <c r="F56" s="6"/>
      <c r="H56" s="5"/>
      <c r="I56" s="5"/>
      <c r="K56" s="5"/>
      <c r="L56" s="5"/>
      <c r="N56" s="5"/>
      <c r="O56" s="5"/>
      <c r="Q56" s="5"/>
      <c r="R56" s="5"/>
      <c r="T56" s="6"/>
      <c r="U56" s="6"/>
      <c r="W56" s="6"/>
      <c r="X56" s="6"/>
      <c r="Z56" s="6"/>
      <c r="AA56" s="6"/>
      <c r="AC56" s="6"/>
      <c r="AD56" s="6"/>
      <c r="AF56" s="6"/>
      <c r="AG56" s="6"/>
    </row>
    <row r="57" spans="1:33" s="4" customFormat="1" ht="15" x14ac:dyDescent="0.2">
      <c r="A57" s="4" t="s">
        <v>24</v>
      </c>
      <c r="C57" s="6"/>
      <c r="E57" s="6"/>
      <c r="F57" s="6"/>
      <c r="H57" s="6">
        <f>H53-H51</f>
        <v>0</v>
      </c>
      <c r="I57" s="6"/>
      <c r="K57" s="6">
        <f>K53-K51</f>
        <v>0</v>
      </c>
      <c r="L57" s="6"/>
      <c r="N57" s="6">
        <f>-N51+N54+N53+N55</f>
        <v>0</v>
      </c>
      <c r="O57" s="6"/>
      <c r="Q57" s="6">
        <f>-Q51+Q54+Q53+Q55</f>
        <v>0</v>
      </c>
      <c r="R57" s="6"/>
      <c r="T57" s="6">
        <f>-T51+T54+T53+T55</f>
        <v>5514.6300000000047</v>
      </c>
      <c r="U57" s="6"/>
      <c r="W57" s="6">
        <f>-W51+W54+W53+W55</f>
        <v>2499.890000000014</v>
      </c>
      <c r="X57" s="6"/>
      <c r="Z57" s="6">
        <f>-Z51+Z54+Z53+Z55</f>
        <v>10259.89</v>
      </c>
      <c r="AA57" s="6"/>
      <c r="AC57" s="6">
        <f>-AC51+AC54+AC53+AC55</f>
        <v>0</v>
      </c>
      <c r="AD57" s="6"/>
      <c r="AF57" s="6"/>
      <c r="AG57" s="6"/>
    </row>
    <row r="58" spans="1:33" s="4" customFormat="1" ht="11.25" customHeight="1" x14ac:dyDescent="0.2">
      <c r="C58" s="6"/>
      <c r="E58" s="6"/>
      <c r="F58" s="6"/>
      <c r="H58" s="6"/>
      <c r="I58" s="6"/>
      <c r="K58" s="6"/>
      <c r="L58" s="6"/>
      <c r="N58" s="6"/>
      <c r="O58" s="6"/>
      <c r="Q58" s="6"/>
      <c r="R58" s="6"/>
      <c r="T58" s="6"/>
      <c r="U58" s="6"/>
      <c r="W58" s="6"/>
      <c r="X58" s="6"/>
      <c r="Z58" s="6"/>
      <c r="AA58" s="6"/>
      <c r="AC58" s="6"/>
      <c r="AD58" s="6"/>
      <c r="AF58" s="6"/>
      <c r="AG58" s="6"/>
    </row>
    <row r="59" spans="1:33" s="4" customFormat="1" ht="15" x14ac:dyDescent="0.2">
      <c r="A59" s="4" t="s">
        <v>33</v>
      </c>
      <c r="C59" s="6"/>
      <c r="H59" s="5"/>
      <c r="I59" s="5"/>
      <c r="K59" s="5"/>
      <c r="L59" s="5"/>
      <c r="N59" s="5"/>
      <c r="O59" s="5"/>
      <c r="Q59" s="5"/>
      <c r="R59" s="5"/>
      <c r="T59" s="6"/>
      <c r="U59" s="6"/>
      <c r="W59" s="6">
        <v>150000</v>
      </c>
      <c r="X59" s="6"/>
    </row>
    <row r="61" spans="1:33" x14ac:dyDescent="0.2">
      <c r="Z61" s="3"/>
      <c r="AA61" s="3"/>
    </row>
    <row r="62" spans="1:33" x14ac:dyDescent="0.2">
      <c r="Z62" s="3"/>
      <c r="AA62" s="3"/>
    </row>
    <row r="63" spans="1:33" x14ac:dyDescent="0.2">
      <c r="Z63" s="3"/>
      <c r="AA63" s="3"/>
    </row>
  </sheetData>
  <mergeCells count="11">
    <mergeCell ref="H5:I5"/>
    <mergeCell ref="K5:L5"/>
    <mergeCell ref="AF5:AG5"/>
    <mergeCell ref="N5:O5"/>
    <mergeCell ref="C5:C6"/>
    <mergeCell ref="Q5:R5"/>
    <mergeCell ref="T5:U5"/>
    <mergeCell ref="W5:X5"/>
    <mergeCell ref="Z5:AA5"/>
    <mergeCell ref="AC5:AD5"/>
    <mergeCell ref="E5:F5"/>
  </mergeCells>
  <printOptions horizontalCentered="1"/>
  <pageMargins left="0.25" right="0.25" top="0.5" bottom="0.25" header="0.3" footer="0.3"/>
  <pageSetup scale="5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Grant Summary</vt:lpstr>
      <vt:lpstr>'Grant Summary'!Print_Area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Gayle Starbard</dc:creator>
  <cp:lastModifiedBy>Tyler Gress</cp:lastModifiedBy>
  <cp:lastPrinted>2021-08-04T00:27:40Z</cp:lastPrinted>
  <dcterms:created xsi:type="dcterms:W3CDTF">2021-08-03T22:36:33Z</dcterms:created>
  <dcterms:modified xsi:type="dcterms:W3CDTF">2024-12-17T00:14:40Z</dcterms:modified>
</cp:coreProperties>
</file>